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haeberling\kDrive\1 Work\2 Scripte\1 Dosisabschaetzungen FW\2026\"/>
    </mc:Choice>
  </mc:AlternateContent>
  <xr:revisionPtr revIDLastSave="0" documentId="13_ncr:1_{76900DEE-F752-4C89-9DB6-620822D31F00}" xr6:coauthVersionLast="47" xr6:coauthVersionMax="47" xr10:uidLastSave="{00000000-0000-0000-0000-000000000000}"/>
  <bookViews>
    <workbookView xWindow="3912" yWindow="1272" windowWidth="25032" windowHeight="14832" tabRatio="715" xr2:uid="{00000000-000D-0000-FFFF-FFFF00000000}"/>
  </bookViews>
  <sheets>
    <sheet name="Nuklidinventar" sheetId="1" r:id="rId1"/>
    <sheet name="Anleitung" sheetId="7" r:id="rId2"/>
    <sheet name="Info Einteilung" sheetId="11" r:id="rId3"/>
    <sheet name="Info Feuerhemmend" sheetId="12" r:id="rId4"/>
    <sheet name=" Infos zum Nuklid" sheetId="8" r:id="rId5"/>
    <sheet name="StSV+" sheetId="3" state="hidden" r:id="rId6"/>
    <sheet name="Liste" sheetId="4" state="hidden" r:id="rId7"/>
    <sheet name="ADR" sheetId="9" state="hidden" r:id="rId8"/>
    <sheet name="hoch aktive Quellen" sheetId="10" state="hidden" r:id="rId9"/>
  </sheets>
  <definedNames>
    <definedName name="_ftn1" localSheetId="8">'hoch aktive Quellen'!#REF!</definedName>
    <definedName name="_ftn2" localSheetId="8">'hoch aktive Quellen'!#REF!</definedName>
    <definedName name="_ftnref1" localSheetId="8">'hoch aktive Quellen'!$A$21</definedName>
    <definedName name="_ftnref2" localSheetId="8">'hoch aktive Quellen'!$A$12</definedName>
    <definedName name="Ac_225" localSheetId="7">ADR!$A$2:$H$391</definedName>
    <definedName name="ADR">ADR!$A$2:$H$391</definedName>
    <definedName name="Auswahl">Liste!$A$1:$A$2</definedName>
    <definedName name="_xlnm.Print_Area" localSheetId="4">' Infos zum Nuklid'!$A$1:$O$50</definedName>
    <definedName name="_xlnm.Print_Area" localSheetId="0">Nuklidinventar!$A$1:$L$24</definedName>
    <definedName name="hochAktive">'hoch aktive Quellen'!$A$2:$C$17</definedName>
    <definedName name="Nuklid">'StSV+'!$A$2:$A$820</definedName>
    <definedName name="StSVplus">'StSV+'!$A$2:$T$820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4" i="3" l="1"/>
  <c r="C7" i="8" l="1"/>
  <c r="H9" i="8" l="1"/>
  <c r="D9" i="8" s="1"/>
  <c r="K9" i="8" l="1"/>
  <c r="H6" i="8" l="1"/>
  <c r="H4" i="8"/>
  <c r="D20" i="8"/>
  <c r="D18" i="8"/>
  <c r="D16" i="8" l="1"/>
  <c r="D26" i="8"/>
  <c r="D14" i="8"/>
  <c r="H16" i="8"/>
  <c r="D42" i="8" s="1"/>
  <c r="D40" i="8" s="1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K8" i="1"/>
  <c r="K9" i="1"/>
  <c r="H14" i="8"/>
  <c r="I11" i="1"/>
  <c r="J11" i="1" s="1"/>
  <c r="C11" i="1"/>
  <c r="G11" i="1" s="1"/>
  <c r="F11" i="1"/>
  <c r="C8" i="1"/>
  <c r="G8" i="1" s="1"/>
  <c r="F8" i="1"/>
  <c r="H24" i="8"/>
  <c r="H26" i="8"/>
  <c r="H22" i="8"/>
  <c r="H20" i="8"/>
  <c r="H18" i="8"/>
  <c r="D38" i="8" s="1"/>
  <c r="D24" i="8"/>
  <c r="D22" i="8"/>
  <c r="K14" i="1"/>
  <c r="I14" i="1"/>
  <c r="J14" i="1" s="1"/>
  <c r="C14" i="1"/>
  <c r="G14" i="1" s="1"/>
  <c r="F14" i="1"/>
  <c r="C16" i="1"/>
  <c r="G16" i="1" s="1"/>
  <c r="C13" i="1"/>
  <c r="G13" i="1" s="1"/>
  <c r="C12" i="1"/>
  <c r="G12" i="1" s="1"/>
  <c r="F12" i="1"/>
  <c r="C9" i="1"/>
  <c r="G9" i="1" s="1"/>
  <c r="C15" i="1"/>
  <c r="G15" i="1" s="1"/>
  <c r="C10" i="1"/>
  <c r="G10" i="1" s="1"/>
  <c r="F10" i="1"/>
  <c r="K12" i="1"/>
  <c r="I15" i="1"/>
  <c r="J15" i="1" s="1"/>
  <c r="I8" i="1"/>
  <c r="I9" i="1"/>
  <c r="I10" i="1"/>
  <c r="J10" i="1" s="1"/>
  <c r="I12" i="1"/>
  <c r="J12" i="1" s="1"/>
  <c r="I13" i="1"/>
  <c r="J13" i="1" s="1"/>
  <c r="I16" i="1"/>
  <c r="J16" i="1" s="1"/>
  <c r="K16" i="1"/>
  <c r="K15" i="1"/>
  <c r="K13" i="1"/>
  <c r="K11" i="1"/>
  <c r="K10" i="1"/>
  <c r="F16" i="1"/>
  <c r="F15" i="1"/>
  <c r="F13" i="1"/>
  <c r="F9" i="1"/>
  <c r="J8" i="1" l="1"/>
  <c r="J9" i="1"/>
  <c r="F18" i="8"/>
  <c r="F20" i="8" s="1"/>
  <c r="F22" i="8" s="1"/>
  <c r="F24" i="8" s="1"/>
  <c r="F26" i="8" s="1"/>
  <c r="F16" i="8" s="1"/>
  <c r="F34" i="8"/>
  <c r="H38" i="8"/>
  <c r="H40" i="8" s="1"/>
  <c r="F32" i="8"/>
  <c r="K24" i="8"/>
  <c r="M24" i="8" s="1"/>
  <c r="H42" i="8"/>
  <c r="H44" i="8" s="1"/>
  <c r="F30" i="8"/>
  <c r="D44" i="8"/>
  <c r="D46" i="8" s="1"/>
  <c r="D48" i="8" s="1"/>
  <c r="G18" i="1"/>
  <c r="J18" i="1" l="1"/>
  <c r="M18" i="1" s="1"/>
  <c r="E18" i="1" s="1"/>
</calcChain>
</file>

<file path=xl/sharedStrings.xml><?xml version="1.0" encoding="utf-8"?>
<sst xmlns="http://schemas.openxmlformats.org/spreadsheetml/2006/main" count="4189" uniqueCount="1194">
  <si>
    <t>Strahlenschutz                                                                             Behelf: Zuordnung Gefahrengruppe für den Feuerwehreinsatz</t>
  </si>
  <si>
    <t xml:space="preserve">Firma:  </t>
  </si>
  <si>
    <t xml:space="preserve">Sachverständiger/Kontanktperson:  </t>
  </si>
  <si>
    <t xml:space="preserve">                                                 Tel.:</t>
  </si>
  <si>
    <t xml:space="preserve">nicht feuerhemmend umschlossen                                                                                                                    </t>
  </si>
  <si>
    <r>
      <t>feuerhemmend umschlossen</t>
    </r>
    <r>
      <rPr>
        <sz val="10"/>
        <rFont val="Arial"/>
        <family val="2"/>
      </rPr>
      <t xml:space="preserve"> oder Schmelzpunkt &gt; 800 °C</t>
    </r>
  </si>
  <si>
    <r>
      <t>Nuklid</t>
    </r>
    <r>
      <rPr>
        <vertAlign val="superscript"/>
        <sz val="9"/>
        <rFont val="Arial"/>
        <family val="2"/>
      </rPr>
      <t>1)</t>
    </r>
  </si>
  <si>
    <t>Schmelz- punkt 
in °C</t>
  </si>
  <si>
    <r>
      <t xml:space="preserve">Feuer-hemmend </t>
    </r>
    <r>
      <rPr>
        <vertAlign val="superscript"/>
        <sz val="9"/>
        <rFont val="Arial"/>
        <family val="2"/>
      </rPr>
      <t>2)</t>
    </r>
  </si>
  <si>
    <r>
      <t>Aktivität A pro Quelle</t>
    </r>
    <r>
      <rPr>
        <vertAlign val="superscript"/>
        <sz val="9"/>
        <rFont val="Arial"/>
        <family val="2"/>
      </rPr>
      <t>1)</t>
    </r>
  </si>
  <si>
    <r>
      <t>Bewilligungs-
grenze   = LA</t>
    </r>
    <r>
      <rPr>
        <vertAlign val="superscript"/>
        <sz val="9"/>
        <rFont val="Arial"/>
        <family val="2"/>
      </rPr>
      <t xml:space="preserve">3) </t>
    </r>
  </si>
  <si>
    <t>Anzahl Bewilliguns-
grenzen</t>
  </si>
  <si>
    <r>
      <t>h10</t>
    </r>
    <r>
      <rPr>
        <vertAlign val="superscript"/>
        <sz val="9"/>
        <rFont val="Arial"/>
        <family val="2"/>
      </rPr>
      <t>4)</t>
    </r>
  </si>
  <si>
    <r>
      <t>Dosisleistung 1m Abstand zur Quelle</t>
    </r>
    <r>
      <rPr>
        <vertAlign val="superscript"/>
        <sz val="9"/>
        <rFont val="Arial"/>
        <family val="2"/>
      </rPr>
      <t>3)</t>
    </r>
  </si>
  <si>
    <t xml:space="preserve">Halbwerts- </t>
  </si>
  <si>
    <t>Bemerkungen</t>
  </si>
  <si>
    <t>Ja / Nein</t>
  </si>
  <si>
    <t>GBq</t>
  </si>
  <si>
    <t>Bq</t>
  </si>
  <si>
    <t>zB. Chemische Form, Physikalische Form, Eingebaut in Maschine 1, Stift, Ampulle, ….</t>
  </si>
  <si>
    <t>-</t>
  </si>
  <si>
    <t>Nein</t>
  </si>
  <si>
    <t xml:space="preserve"> </t>
  </si>
  <si>
    <t xml:space="preserve">Gefahrengruppe: </t>
  </si>
  <si>
    <t xml:space="preserve">Summe </t>
  </si>
  <si>
    <t>Summe</t>
  </si>
  <si>
    <t xml:space="preserve">1) Die Daten finden Sie auf der vom BAG ausgestellten "Bewilligung für den Umgang mit ionisierender Strahlung"   </t>
  </si>
  <si>
    <r>
      <t>3) Basisdaten sind in der Strahlenschutzverordnung (StSV, SR 814.501), Anhang 3</t>
    </r>
    <r>
      <rPr>
        <vertAlign val="superscript"/>
        <sz val="8"/>
        <rFont val="Arial"/>
        <family val="2"/>
      </rPr>
      <t/>
    </r>
  </si>
  <si>
    <t xml:space="preserve">2) Definition "Feuerhemmend umschlossen" heisst: ISO 2919 Kl. 6, 60 Min. bei 800°C ohne Austritt von Radioaktivität </t>
  </si>
  <si>
    <t xml:space="preserve">4) h10 &lt; 0.001 als 0.001 eingeben (Strahlenschutzverordnung, Anhang 3, Spalte 6) </t>
  </si>
  <si>
    <r>
      <t xml:space="preserve"> Quellen 1 - ? befinden sich im </t>
    </r>
    <r>
      <rPr>
        <sz val="10"/>
        <color indexed="10"/>
        <rFont val="Arial"/>
        <family val="2"/>
      </rPr>
      <t>xy, Raum xy</t>
    </r>
  </si>
  <si>
    <r>
      <t xml:space="preserve"> Das aktuelle Strahlenblatt befindet sich im </t>
    </r>
    <r>
      <rPr>
        <sz val="10"/>
        <color indexed="10"/>
        <rFont val="Arial"/>
        <family val="2"/>
      </rPr>
      <t xml:space="preserve">xy (wo?) </t>
    </r>
  </si>
  <si>
    <t>letzte Änderung:</t>
  </si>
  <si>
    <t>Ersteller:</t>
  </si>
  <si>
    <t xml:space="preserve">basierend auf BAG-Bewilligung AG-________________________ vom _____________  </t>
  </si>
  <si>
    <t>StSV+</t>
  </si>
  <si>
    <t>Nuklid</t>
  </si>
  <si>
    <t>Zerfallsart</t>
  </si>
  <si>
    <t>Dichte in g/cm³</t>
  </si>
  <si>
    <t>Schmelzpunkt in °C</t>
  </si>
  <si>
    <t>Siedepunkt in °C</t>
  </si>
  <si>
    <t>einh Sv/Bq</t>
  </si>
  <si>
    <t>eing Sv/Bq</t>
  </si>
  <si>
    <t>h10</t>
  </si>
  <si>
    <t>h0,07</t>
  </si>
  <si>
    <t>hc0,07</t>
  </si>
  <si>
    <t>LA</t>
  </si>
  <si>
    <t>Bem1</t>
  </si>
  <si>
    <t>CA Bq/m3</t>
  </si>
  <si>
    <t>Bem2</t>
  </si>
  <si>
    <t>CS Bq/cm2</t>
  </si>
  <si>
    <t>Instabiles Tochternuklid</t>
  </si>
  <si>
    <t>Ac-224</t>
  </si>
  <si>
    <t>Ac-225</t>
  </si>
  <si>
    <t>Ac-226</t>
  </si>
  <si>
    <t>Ac-227</t>
  </si>
  <si>
    <t>[5]</t>
  </si>
  <si>
    <t>Ac-228</t>
  </si>
  <si>
    <t>Ag-102</t>
  </si>
  <si>
    <t>10,5</t>
  </si>
  <si>
    <t>Ag-103</t>
  </si>
  <si>
    <t>Ag-104</t>
  </si>
  <si>
    <t>Ag-104m</t>
  </si>
  <si>
    <t>Ag-105</t>
  </si>
  <si>
    <t>Ag-106</t>
  </si>
  <si>
    <t>Ag-106m</t>
  </si>
  <si>
    <t>Ag-108</t>
  </si>
  <si>
    <t>Ag-108m</t>
  </si>
  <si>
    <t>Ag-110</t>
  </si>
  <si>
    <t>Ag-110m</t>
  </si>
  <si>
    <t>Ag-111</t>
  </si>
  <si>
    <t>Ag-112</t>
  </si>
  <si>
    <t>Ag-115</t>
  </si>
  <si>
    <t>Al-26</t>
  </si>
  <si>
    <t>2,7</t>
  </si>
  <si>
    <t>Al-28</t>
  </si>
  <si>
    <t>Am-237</t>
  </si>
  <si>
    <t>Am-238</t>
  </si>
  <si>
    <t>Am-239</t>
  </si>
  <si>
    <t>Am-240</t>
  </si>
  <si>
    <t>Am-241</t>
  </si>
  <si>
    <t>Am-242</t>
  </si>
  <si>
    <t>Am-242m</t>
  </si>
  <si>
    <t>Am-243</t>
  </si>
  <si>
    <t>Am-244</t>
  </si>
  <si>
    <t>Am-244m</t>
  </si>
  <si>
    <t>Am-245</t>
  </si>
  <si>
    <t>Am-246</t>
  </si>
  <si>
    <t>Am-246m</t>
  </si>
  <si>
    <t>Ar-37</t>
  </si>
  <si>
    <t>Ar-39</t>
  </si>
  <si>
    <t>b-</t>
  </si>
  <si>
    <t>[4]</t>
  </si>
  <si>
    <t>Ar-41</t>
  </si>
  <si>
    <t>As-69</t>
  </si>
  <si>
    <t>5,79</t>
  </si>
  <si>
    <t>As-70</t>
  </si>
  <si>
    <t>As-71</t>
  </si>
  <si>
    <t>As-72</t>
  </si>
  <si>
    <t>As-73</t>
  </si>
  <si>
    <t>As-74</t>
  </si>
  <si>
    <t>As-76</t>
  </si>
  <si>
    <t>As-77</t>
  </si>
  <si>
    <t>As-78</t>
  </si>
  <si>
    <t>At-207</t>
  </si>
  <si>
    <t>At-211</t>
  </si>
  <si>
    <t>Au-193</t>
  </si>
  <si>
    <t>19,32</t>
  </si>
  <si>
    <t>Au-194</t>
  </si>
  <si>
    <t>Au-195</t>
  </si>
  <si>
    <t>Au-196</t>
  </si>
  <si>
    <t>Au-198</t>
  </si>
  <si>
    <t>Au-198m</t>
  </si>
  <si>
    <t>Au-199</t>
  </si>
  <si>
    <t>Au-200</t>
  </si>
  <si>
    <t>Au-200m</t>
  </si>
  <si>
    <t>Au-201</t>
  </si>
  <si>
    <t>Ba-126</t>
  </si>
  <si>
    <t>3,78</t>
  </si>
  <si>
    <t>Ba-128</t>
  </si>
  <si>
    <t>Ba-131</t>
  </si>
  <si>
    <t>Ba-131m</t>
  </si>
  <si>
    <t>Ba-133</t>
  </si>
  <si>
    <t>Ba-133m</t>
  </si>
  <si>
    <t>Ba-135m</t>
  </si>
  <si>
    <t>Ba-137m</t>
  </si>
  <si>
    <t>Ba-139</t>
  </si>
  <si>
    <t>Ba-140</t>
  </si>
  <si>
    <t>Ba-141</t>
  </si>
  <si>
    <t>Ba-142</t>
  </si>
  <si>
    <t>Be-10</t>
  </si>
  <si>
    <t>1,84</t>
  </si>
  <si>
    <t>Be-7</t>
  </si>
  <si>
    <t>Bi-200</t>
  </si>
  <si>
    <t>9,78</t>
  </si>
  <si>
    <t>Bi-201</t>
  </si>
  <si>
    <t>Bi-202</t>
  </si>
  <si>
    <t>Bi-203</t>
  </si>
  <si>
    <t>Bi-205</t>
  </si>
  <si>
    <t>Bi-206</t>
  </si>
  <si>
    <t>Bi-207</t>
  </si>
  <si>
    <t>Bi-208</t>
  </si>
  <si>
    <t>Bi-210</t>
  </si>
  <si>
    <t>Bi-210m</t>
  </si>
  <si>
    <t>Bi-211</t>
  </si>
  <si>
    <t>Bi-212</t>
  </si>
  <si>
    <t>Bi-213</t>
  </si>
  <si>
    <t>Bi-214</t>
  </si>
  <si>
    <t>Bk-245</t>
  </si>
  <si>
    <t>Bk-246</t>
  </si>
  <si>
    <t>Bk-247</t>
  </si>
  <si>
    <t>Bk-249</t>
  </si>
  <si>
    <t>Bk-250</t>
  </si>
  <si>
    <t>Br-74</t>
  </si>
  <si>
    <t>3,12</t>
  </si>
  <si>
    <t>Br-74m</t>
  </si>
  <si>
    <t>Br-75</t>
  </si>
  <si>
    <t>Br-76</t>
  </si>
  <si>
    <t>Br-77</t>
  </si>
  <si>
    <t>Br-80</t>
  </si>
  <si>
    <t>Br-80m</t>
  </si>
  <si>
    <t>Br-82</t>
  </si>
  <si>
    <t>Br-83</t>
  </si>
  <si>
    <t>Br-84</t>
  </si>
  <si>
    <t>C-11</t>
  </si>
  <si>
    <t>[3]</t>
  </si>
  <si>
    <t>C-11 Dioxyd</t>
  </si>
  <si>
    <t>C-11 Monoxyd</t>
  </si>
  <si>
    <t>C-14</t>
  </si>
  <si>
    <t>C-14 Dioxyd</t>
  </si>
  <si>
    <t>C-14 Monoxyd</t>
  </si>
  <si>
    <t>Ca-41</t>
  </si>
  <si>
    <t>1,41</t>
  </si>
  <si>
    <t>Ca-45</t>
  </si>
  <si>
    <t xml:space="preserve">Ca-47 </t>
  </si>
  <si>
    <t>Cd-104</t>
  </si>
  <si>
    <t>8,65</t>
  </si>
  <si>
    <t>Cd-107</t>
  </si>
  <si>
    <t>Cd-109</t>
  </si>
  <si>
    <t>Cd-113</t>
  </si>
  <si>
    <t>Cd-113m</t>
  </si>
  <si>
    <t>Cd-115</t>
  </si>
  <si>
    <t>Cd-115m</t>
  </si>
  <si>
    <t>Cd-117</t>
  </si>
  <si>
    <t>Cd-117m</t>
  </si>
  <si>
    <t>Ce-134</t>
  </si>
  <si>
    <t>6,9</t>
  </si>
  <si>
    <t>Ce-135</t>
  </si>
  <si>
    <t>Ce-137</t>
  </si>
  <si>
    <t>Ce-137m</t>
  </si>
  <si>
    <t>Ce-139</t>
  </si>
  <si>
    <t>Ce-141</t>
  </si>
  <si>
    <t>Ce-143</t>
  </si>
  <si>
    <t>Ce-144</t>
  </si>
  <si>
    <t>Cf-244</t>
  </si>
  <si>
    <t>Cf-246</t>
  </si>
  <si>
    <t>Cf-248</t>
  </si>
  <si>
    <t>Cf-249</t>
  </si>
  <si>
    <t>Cf-250</t>
  </si>
  <si>
    <t>Cf-251</t>
  </si>
  <si>
    <t>Cf-252</t>
  </si>
  <si>
    <t>Cf-253</t>
  </si>
  <si>
    <t>Cf-254</t>
  </si>
  <si>
    <t>Cl-36</t>
  </si>
  <si>
    <t>3,21</t>
  </si>
  <si>
    <t>Cl-38</t>
  </si>
  <si>
    <t>Cl-39</t>
  </si>
  <si>
    <t>Cm-238</t>
  </si>
  <si>
    <t>Cm-240</t>
  </si>
  <si>
    <t>Cm-241</t>
  </si>
  <si>
    <t>Cm-242</t>
  </si>
  <si>
    <t>Cm-243</t>
  </si>
  <si>
    <t>Cm-244</t>
  </si>
  <si>
    <t>Cm-245</t>
  </si>
  <si>
    <t>Cm-246</t>
  </si>
  <si>
    <t>Cm-247</t>
  </si>
  <si>
    <t>Cm-248</t>
  </si>
  <si>
    <t>Cm-249</t>
  </si>
  <si>
    <t>Cm-250</t>
  </si>
  <si>
    <t>Co-55</t>
  </si>
  <si>
    <t>8,76</t>
  </si>
  <si>
    <t>Co-56</t>
  </si>
  <si>
    <t>Co-57</t>
  </si>
  <si>
    <t>Co-58</t>
  </si>
  <si>
    <t>Co-58m</t>
  </si>
  <si>
    <t>Co-60</t>
  </si>
  <si>
    <t>Co-60m</t>
  </si>
  <si>
    <t>Co-61</t>
  </si>
  <si>
    <t>Co-62m</t>
  </si>
  <si>
    <t>Cr-48</t>
  </si>
  <si>
    <t>6,92</t>
  </si>
  <si>
    <t>Cr-49</t>
  </si>
  <si>
    <t>Cr-51</t>
  </si>
  <si>
    <t>Cs-125</t>
  </si>
  <si>
    <t>1,87</t>
  </si>
  <si>
    <t>Cs-126</t>
  </si>
  <si>
    <t>Cs-127</t>
  </si>
  <si>
    <t>Cs-128</t>
  </si>
  <si>
    <t>Cs-129</t>
  </si>
  <si>
    <t>Cs-130</t>
  </si>
  <si>
    <t>Cs-131</t>
  </si>
  <si>
    <t>Cs-132</t>
  </si>
  <si>
    <t>Cs-134</t>
  </si>
  <si>
    <t>Cs-134m</t>
  </si>
  <si>
    <t>Cs-135</t>
  </si>
  <si>
    <t>Cs-135m</t>
  </si>
  <si>
    <t>Cs-136</t>
  </si>
  <si>
    <t>Cs-137</t>
  </si>
  <si>
    <t>Cs-138</t>
  </si>
  <si>
    <t>Cu-60</t>
  </si>
  <si>
    <t>8,92</t>
  </si>
  <si>
    <t>Cu-61</t>
  </si>
  <si>
    <t>Cu-62</t>
  </si>
  <si>
    <t>Cu-64</t>
  </si>
  <si>
    <t>Cu-66</t>
  </si>
  <si>
    <t>Cu-67</t>
  </si>
  <si>
    <t>Dy-155</t>
  </si>
  <si>
    <t>8,6</t>
  </si>
  <si>
    <t>Dy-157</t>
  </si>
  <si>
    <t>Dy-159</t>
  </si>
  <si>
    <t>Dy-165</t>
  </si>
  <si>
    <t>Dy-166</t>
  </si>
  <si>
    <t>Er-161</t>
  </si>
  <si>
    <t>9,2</t>
  </si>
  <si>
    <t>Er-165</t>
  </si>
  <si>
    <t>Er-169</t>
  </si>
  <si>
    <t>Er-171</t>
  </si>
  <si>
    <t>Er-172</t>
  </si>
  <si>
    <t>Es-250</t>
  </si>
  <si>
    <t>Es-251</t>
  </si>
  <si>
    <t>Es-253</t>
  </si>
  <si>
    <t>Es-254</t>
  </si>
  <si>
    <t>Es-254m</t>
  </si>
  <si>
    <t>Eu-145</t>
  </si>
  <si>
    <t>5,2</t>
  </si>
  <si>
    <t>Eu-146</t>
  </si>
  <si>
    <t>Eu-147</t>
  </si>
  <si>
    <t>Eu-148</t>
  </si>
  <si>
    <t>Eu-149</t>
  </si>
  <si>
    <t>Eu-150-1</t>
  </si>
  <si>
    <t>Eu-150-2</t>
  </si>
  <si>
    <t>Eu-152</t>
  </si>
  <si>
    <t>Eu-152m</t>
  </si>
  <si>
    <t>Eu-154</t>
  </si>
  <si>
    <t>Eu-155</t>
  </si>
  <si>
    <t>Eu-156</t>
  </si>
  <si>
    <t>Eu-157</t>
  </si>
  <si>
    <t>Eu-158</t>
  </si>
  <si>
    <t>F-18</t>
  </si>
  <si>
    <t>1,11</t>
  </si>
  <si>
    <t>Fe-52</t>
  </si>
  <si>
    <t>7,86</t>
  </si>
  <si>
    <t>Fe-55</t>
  </si>
  <si>
    <t>Fe-59</t>
  </si>
  <si>
    <t>Fe-60</t>
  </si>
  <si>
    <t>Fm-252</t>
  </si>
  <si>
    <t>13,5</t>
  </si>
  <si>
    <t>Fm-253</t>
  </si>
  <si>
    <t>Fm-254</t>
  </si>
  <si>
    <t>Fm-255</t>
  </si>
  <si>
    <t>Fm-257</t>
  </si>
  <si>
    <t>Fr-222</t>
  </si>
  <si>
    <t>Fr-223</t>
  </si>
  <si>
    <t>Ga-65</t>
  </si>
  <si>
    <t>5,91</t>
  </si>
  <si>
    <t>Ga-66</t>
  </si>
  <si>
    <t>Ga-67</t>
  </si>
  <si>
    <t>Ga-68</t>
  </si>
  <si>
    <t>Ga-70</t>
  </si>
  <si>
    <t>Ga-72</t>
  </si>
  <si>
    <t>Ga-73</t>
  </si>
  <si>
    <t>Gd-145</t>
  </si>
  <si>
    <t>7,9</t>
  </si>
  <si>
    <t>Gd-146</t>
  </si>
  <si>
    <t>Gd-147</t>
  </si>
  <si>
    <t>Gd-148</t>
  </si>
  <si>
    <t>a</t>
  </si>
  <si>
    <t>Gd-149</t>
  </si>
  <si>
    <t>Gd-151</t>
  </si>
  <si>
    <t>Gd-152</t>
  </si>
  <si>
    <t>Gd-153</t>
  </si>
  <si>
    <t>Gd-159</t>
  </si>
  <si>
    <t>Ge-66</t>
  </si>
  <si>
    <t>5,35</t>
  </si>
  <si>
    <t>Ge-67</t>
  </si>
  <si>
    <t>Ge-68</t>
  </si>
  <si>
    <t>Ge-69</t>
  </si>
  <si>
    <t>Ge-71</t>
  </si>
  <si>
    <t>Ge-75</t>
  </si>
  <si>
    <t>Ge-77</t>
  </si>
  <si>
    <t>Ge-78</t>
  </si>
  <si>
    <t>H-3</t>
  </si>
  <si>
    <t>0,09</t>
  </si>
  <si>
    <t>H-3, Gas</t>
  </si>
  <si>
    <t>H-3, HTO</t>
  </si>
  <si>
    <t>Hf-170</t>
  </si>
  <si>
    <t>Hf-172</t>
  </si>
  <si>
    <t>Hf-173</t>
  </si>
  <si>
    <t>Hf-175</t>
  </si>
  <si>
    <t>Hf-177m</t>
  </si>
  <si>
    <t>Hf-178m</t>
  </si>
  <si>
    <t>Hf-179m</t>
  </si>
  <si>
    <t>Hf-180m</t>
  </si>
  <si>
    <t>Hf-181</t>
  </si>
  <si>
    <t>Hf-182</t>
  </si>
  <si>
    <t>Hf-182m</t>
  </si>
  <si>
    <t>Hf-183</t>
  </si>
  <si>
    <t>Hf-184</t>
  </si>
  <si>
    <t>Hg-193</t>
  </si>
  <si>
    <t>13,55</t>
  </si>
  <si>
    <t>Hg-193m</t>
  </si>
  <si>
    <t>Hg-194</t>
  </si>
  <si>
    <t>Hg-195</t>
  </si>
  <si>
    <t>Hg-195m</t>
  </si>
  <si>
    <t>Hg-197</t>
  </si>
  <si>
    <t>Hg-197m</t>
  </si>
  <si>
    <t>Hg-199m</t>
  </si>
  <si>
    <t>Hg-203</t>
  </si>
  <si>
    <t>Ho-155</t>
  </si>
  <si>
    <t>8,8</t>
  </si>
  <si>
    <t>Ho-157</t>
  </si>
  <si>
    <t>Ho-159</t>
  </si>
  <si>
    <t>Ho-161</t>
  </si>
  <si>
    <t>Ho-162</t>
  </si>
  <si>
    <t>Ho-162m</t>
  </si>
  <si>
    <t>Ho-164</t>
  </si>
  <si>
    <t>Ho-164m</t>
  </si>
  <si>
    <t>Ho-166</t>
  </si>
  <si>
    <t>Ho-166m</t>
  </si>
  <si>
    <t>Ho-167</t>
  </si>
  <si>
    <t>I-120</t>
  </si>
  <si>
    <t>4,93</t>
  </si>
  <si>
    <t>I-120m</t>
  </si>
  <si>
    <t>I-121</t>
  </si>
  <si>
    <t>I-122</t>
  </si>
  <si>
    <t>I-123</t>
  </si>
  <si>
    <t>I-124</t>
  </si>
  <si>
    <t>I-125</t>
  </si>
  <si>
    <t>I-126</t>
  </si>
  <si>
    <t>I-128</t>
  </si>
  <si>
    <t>I-129</t>
  </si>
  <si>
    <t>I-130</t>
  </si>
  <si>
    <t>I-131</t>
  </si>
  <si>
    <t>I-132</t>
  </si>
  <si>
    <t>I-132m</t>
  </si>
  <si>
    <t>I-133</t>
  </si>
  <si>
    <t>I-134</t>
  </si>
  <si>
    <t>I-135</t>
  </si>
  <si>
    <t>In-109</t>
  </si>
  <si>
    <t>7,28</t>
  </si>
  <si>
    <t>In-110L</t>
  </si>
  <si>
    <t>In-110S</t>
  </si>
  <si>
    <t>In-111</t>
  </si>
  <si>
    <t>In-112</t>
  </si>
  <si>
    <t>In-113m</t>
  </si>
  <si>
    <t>In-114</t>
  </si>
  <si>
    <t>In-114m</t>
  </si>
  <si>
    <t>In-115</t>
  </si>
  <si>
    <t>In-115m</t>
  </si>
  <si>
    <t>In-116m</t>
  </si>
  <si>
    <t>In-117</t>
  </si>
  <si>
    <t>In-117m</t>
  </si>
  <si>
    <t>In-119</t>
  </si>
  <si>
    <t>In-119m</t>
  </si>
  <si>
    <t>Ir-182</t>
  </si>
  <si>
    <t>22,42</t>
  </si>
  <si>
    <t>Ir-184</t>
  </si>
  <si>
    <t>Ir-185</t>
  </si>
  <si>
    <t>Ir-186-1</t>
  </si>
  <si>
    <t>Ir-186-2</t>
  </si>
  <si>
    <t>Ir-187</t>
  </si>
  <si>
    <t>Ir-188</t>
  </si>
  <si>
    <t>Ir-189</t>
  </si>
  <si>
    <t>Ir-190</t>
  </si>
  <si>
    <t>Ir-190m-1</t>
  </si>
  <si>
    <t>Ir-190m-2</t>
  </si>
  <si>
    <t>Ir-192</t>
  </si>
  <si>
    <t>Ir-192m</t>
  </si>
  <si>
    <t>Ir-193m</t>
  </si>
  <si>
    <t>Ir-194</t>
  </si>
  <si>
    <t>Ir-194m</t>
  </si>
  <si>
    <t>Ir-195</t>
  </si>
  <si>
    <t>Ir-195m</t>
  </si>
  <si>
    <t>K-38</t>
  </si>
  <si>
    <t>0,87</t>
  </si>
  <si>
    <t>K-40</t>
  </si>
  <si>
    <t>K-42</t>
  </si>
  <si>
    <t>K-43</t>
  </si>
  <si>
    <t>K-44</t>
  </si>
  <si>
    <t>K-45</t>
  </si>
  <si>
    <t>Kr-79</t>
  </si>
  <si>
    <t>Kr-81</t>
  </si>
  <si>
    <t>Kr-83m</t>
  </si>
  <si>
    <t>Kr-85</t>
  </si>
  <si>
    <t>[8]</t>
  </si>
  <si>
    <t>Kr-85m</t>
  </si>
  <si>
    <t>Kr-87</t>
  </si>
  <si>
    <t>Kr-88</t>
  </si>
  <si>
    <t>[1]</t>
  </si>
  <si>
    <t>Kr-89</t>
  </si>
  <si>
    <t>La-131</t>
  </si>
  <si>
    <t>6,16</t>
  </si>
  <si>
    <t>La-132</t>
  </si>
  <si>
    <t>La-134</t>
  </si>
  <si>
    <t>La-135</t>
  </si>
  <si>
    <t>La-137</t>
  </si>
  <si>
    <t>La-138</t>
  </si>
  <si>
    <t>La-140</t>
  </si>
  <si>
    <t>La-141</t>
  </si>
  <si>
    <t>La-142</t>
  </si>
  <si>
    <t>La-143</t>
  </si>
  <si>
    <t>Lu-169</t>
  </si>
  <si>
    <t>9,7</t>
  </si>
  <si>
    <t>Lu-170</t>
  </si>
  <si>
    <t>Lu-171</t>
  </si>
  <si>
    <t>Lu-172</t>
  </si>
  <si>
    <t>Lu-173</t>
  </si>
  <si>
    <t>Lu-174</t>
  </si>
  <si>
    <t>Lu-174m</t>
  </si>
  <si>
    <t>Lu-176</t>
  </si>
  <si>
    <t>Lu-176m</t>
  </si>
  <si>
    <t>Lu-177</t>
  </si>
  <si>
    <t>Lu-177m</t>
  </si>
  <si>
    <t>Lu-178</t>
  </si>
  <si>
    <t>Lu-178m</t>
  </si>
  <si>
    <t>Lu-179</t>
  </si>
  <si>
    <t>Md-257</t>
  </si>
  <si>
    <t>Md-258</t>
  </si>
  <si>
    <t>Mg-28</t>
  </si>
  <si>
    <t>1,75</t>
  </si>
  <si>
    <t>Mn-51</t>
  </si>
  <si>
    <t>7,2</t>
  </si>
  <si>
    <t>Mn-52</t>
  </si>
  <si>
    <t>Mn-52m</t>
  </si>
  <si>
    <t>Mn-53</t>
  </si>
  <si>
    <t>Mn-54</t>
  </si>
  <si>
    <t>Mn-56</t>
  </si>
  <si>
    <t>Mo-101</t>
  </si>
  <si>
    <t>10,2</t>
  </si>
  <si>
    <t>Mo-90</t>
  </si>
  <si>
    <t>Mo-93</t>
  </si>
  <si>
    <t>Mo-93m</t>
  </si>
  <si>
    <t>Mo-99</t>
  </si>
  <si>
    <t>N-13</t>
  </si>
  <si>
    <t>0,89</t>
  </si>
  <si>
    <t>Na-22</t>
  </si>
  <si>
    <t>0,97</t>
  </si>
  <si>
    <t>Na-24</t>
  </si>
  <si>
    <t>Nb-88</t>
  </si>
  <si>
    <t>8,33</t>
  </si>
  <si>
    <t>Nb-89-1</t>
  </si>
  <si>
    <t>Nb-89-2</t>
  </si>
  <si>
    <t>Nb-90</t>
  </si>
  <si>
    <t>Nb-91</t>
  </si>
  <si>
    <t>Nb-91m</t>
  </si>
  <si>
    <t>Nb-92m</t>
  </si>
  <si>
    <t>Nb-93m</t>
  </si>
  <si>
    <t>Nb-94</t>
  </si>
  <si>
    <t>Nb-95</t>
  </si>
  <si>
    <t>Nb-95m</t>
  </si>
  <si>
    <t>Nb-96</t>
  </si>
  <si>
    <t>Nb-97</t>
  </si>
  <si>
    <t>Nb-98</t>
  </si>
  <si>
    <t>Nd-136</t>
  </si>
  <si>
    <t>Nd-138</t>
  </si>
  <si>
    <t>Nd-139</t>
  </si>
  <si>
    <t>Nd-139m</t>
  </si>
  <si>
    <t>Nd-140</t>
  </si>
  <si>
    <t>Nd-141</t>
  </si>
  <si>
    <t>Nd-147</t>
  </si>
  <si>
    <t>Nd-149</t>
  </si>
  <si>
    <t>Nd-151</t>
  </si>
  <si>
    <t>Ni-56</t>
  </si>
  <si>
    <t>8,9</t>
  </si>
  <si>
    <t>Ni-57</t>
  </si>
  <si>
    <t>Ni-59</t>
  </si>
  <si>
    <t>Ni-63</t>
  </si>
  <si>
    <t>Ni-65</t>
  </si>
  <si>
    <t>Ni-66</t>
  </si>
  <si>
    <t>Np-232</t>
  </si>
  <si>
    <t>Np-233</t>
  </si>
  <si>
    <t>Np-234</t>
  </si>
  <si>
    <t>Np-235</t>
  </si>
  <si>
    <t>Np-236L</t>
  </si>
  <si>
    <t>Np-236S</t>
  </si>
  <si>
    <t>Np-237</t>
  </si>
  <si>
    <t>Np-238</t>
  </si>
  <si>
    <t>Np-239</t>
  </si>
  <si>
    <t>Np-240</t>
  </si>
  <si>
    <t>Np-240m</t>
  </si>
  <si>
    <t>O-15</t>
  </si>
  <si>
    <t>1,43</t>
  </si>
  <si>
    <t>Os-180</t>
  </si>
  <si>
    <t>22,48</t>
  </si>
  <si>
    <t>Os-181</t>
  </si>
  <si>
    <t>Os-182</t>
  </si>
  <si>
    <t>Os-185</t>
  </si>
  <si>
    <t>Os-189m</t>
  </si>
  <si>
    <t>Os-191</t>
  </si>
  <si>
    <t>Os-191m</t>
  </si>
  <si>
    <t>Os-193</t>
  </si>
  <si>
    <t>Os-194</t>
  </si>
  <si>
    <t>P-30</t>
  </si>
  <si>
    <t>1,82</t>
  </si>
  <si>
    <t>P-32</t>
  </si>
  <si>
    <t>P-33</t>
  </si>
  <si>
    <t>Pa-227</t>
  </si>
  <si>
    <t>Pa-228</t>
  </si>
  <si>
    <t>Pa-230</t>
  </si>
  <si>
    <t>Pa-231</t>
  </si>
  <si>
    <t>Pa-232</t>
  </si>
  <si>
    <t>Pa-233</t>
  </si>
  <si>
    <t>Pa-234</t>
  </si>
  <si>
    <t>Pa-234m</t>
  </si>
  <si>
    <t>Pb-195m</t>
  </si>
  <si>
    <t>11,35</t>
  </si>
  <si>
    <t>Pb-198</t>
  </si>
  <si>
    <t>Pb-199</t>
  </si>
  <si>
    <t>Pb-200</t>
  </si>
  <si>
    <t>Pb-201</t>
  </si>
  <si>
    <t>Pb-202</t>
  </si>
  <si>
    <t>Pb-202m</t>
  </si>
  <si>
    <t>Pb-203</t>
  </si>
  <si>
    <t>Pb-205</t>
  </si>
  <si>
    <t>Pb-209</t>
  </si>
  <si>
    <t>Pb-210</t>
  </si>
  <si>
    <t>Pb-211</t>
  </si>
  <si>
    <t>Pb-212</t>
  </si>
  <si>
    <t>Pb-214</t>
  </si>
  <si>
    <t>Pd-100</t>
  </si>
  <si>
    <t>12,16</t>
  </si>
  <si>
    <t>Pd-101</t>
  </si>
  <si>
    <t>Pd-103</t>
  </si>
  <si>
    <t>Pd-107</t>
  </si>
  <si>
    <t>Pd-109</t>
  </si>
  <si>
    <t>Pm-141</t>
  </si>
  <si>
    <t>Pm-142</t>
  </si>
  <si>
    <t>Pm-143</t>
  </si>
  <si>
    <t>Pm-144</t>
  </si>
  <si>
    <t>Pm-145</t>
  </si>
  <si>
    <t>Pm-146</t>
  </si>
  <si>
    <t>Pm-147</t>
  </si>
  <si>
    <t>Pm-148</t>
  </si>
  <si>
    <t>Pm-148m</t>
  </si>
  <si>
    <t>Pm-149</t>
  </si>
  <si>
    <t>Pm-150</t>
  </si>
  <si>
    <t>Pm-151</t>
  </si>
  <si>
    <t>Po-203</t>
  </si>
  <si>
    <t>Po-205</t>
  </si>
  <si>
    <t>Po-206</t>
  </si>
  <si>
    <t>Po-207</t>
  </si>
  <si>
    <t>Po-208</t>
  </si>
  <si>
    <t>Po-209</t>
  </si>
  <si>
    <t>Po-210</t>
  </si>
  <si>
    <t>Po-212</t>
  </si>
  <si>
    <t>Po-213</t>
  </si>
  <si>
    <t>Pr-136</t>
  </si>
  <si>
    <t>6,8</t>
  </si>
  <si>
    <t>Pr-137</t>
  </si>
  <si>
    <t>Pr-138</t>
  </si>
  <si>
    <t>Pr-138m</t>
  </si>
  <si>
    <t>Pr-139</t>
  </si>
  <si>
    <t>Pr-142</t>
  </si>
  <si>
    <t>Pr-142m</t>
  </si>
  <si>
    <t>Pr-143</t>
  </si>
  <si>
    <t>Pr-144</t>
  </si>
  <si>
    <t>Pr-144m</t>
  </si>
  <si>
    <t>Pr-145</t>
  </si>
  <si>
    <t>Pr-147</t>
  </si>
  <si>
    <t>Pt-186</t>
  </si>
  <si>
    <t>21,37</t>
  </si>
  <si>
    <t>Pt-188</t>
  </si>
  <si>
    <t>Pt-189</t>
  </si>
  <si>
    <t>Pt-190</t>
  </si>
  <si>
    <t>Pt-191</t>
  </si>
  <si>
    <t>Pt-193</t>
  </si>
  <si>
    <t>Pt-193m</t>
  </si>
  <si>
    <t>Pt-195m</t>
  </si>
  <si>
    <t>Pt-197</t>
  </si>
  <si>
    <t>Pt-197m</t>
  </si>
  <si>
    <t>Pt-199</t>
  </si>
  <si>
    <t>Pt-200</t>
  </si>
  <si>
    <t>Pu-234</t>
  </si>
  <si>
    <t>Pu-235</t>
  </si>
  <si>
    <t>Pu-236</t>
  </si>
  <si>
    <t>Pu-237</t>
  </si>
  <si>
    <t>Pu-238</t>
  </si>
  <si>
    <t>Pu-239</t>
  </si>
  <si>
    <t>Pu-240</t>
  </si>
  <si>
    <t>Pu-241</t>
  </si>
  <si>
    <t>Pu-242</t>
  </si>
  <si>
    <t>Pu-243</t>
  </si>
  <si>
    <t>Pu-244</t>
  </si>
  <si>
    <t>Pu-245</t>
  </si>
  <si>
    <t>Pu-246</t>
  </si>
  <si>
    <t>Ra-223</t>
  </si>
  <si>
    <t>Ra-224</t>
  </si>
  <si>
    <t>Ra-225</t>
  </si>
  <si>
    <t>Ra-226</t>
  </si>
  <si>
    <t>Ra-226 T</t>
  </si>
  <si>
    <t>Ra-227</t>
  </si>
  <si>
    <t>Ra-228</t>
  </si>
  <si>
    <t>Rb-79</t>
  </si>
  <si>
    <t>1,52</t>
  </si>
  <si>
    <t>Rb-80</t>
  </si>
  <si>
    <t>Rb-81</t>
  </si>
  <si>
    <t>Rb-81m</t>
  </si>
  <si>
    <t>Rb-82</t>
  </si>
  <si>
    <t>Rb-82m</t>
  </si>
  <si>
    <t>Rb-83</t>
  </si>
  <si>
    <t>Rb-84</t>
  </si>
  <si>
    <t>Rb-86</t>
  </si>
  <si>
    <t>Rb-87</t>
  </si>
  <si>
    <t>Rb-88</t>
  </si>
  <si>
    <t>Rb-89</t>
  </si>
  <si>
    <t>Re-177</t>
  </si>
  <si>
    <t>20,53</t>
  </si>
  <si>
    <t>Re-178</t>
  </si>
  <si>
    <t>Re-180</t>
  </si>
  <si>
    <t>Re-181</t>
  </si>
  <si>
    <t>Re-182-1</t>
  </si>
  <si>
    <t>Re-182-2</t>
  </si>
  <si>
    <t>Re-183</t>
  </si>
  <si>
    <t>Re-184</t>
  </si>
  <si>
    <t>Re-184m</t>
  </si>
  <si>
    <t>Re-186</t>
  </si>
  <si>
    <t>Re-186m</t>
  </si>
  <si>
    <t>Re-187</t>
  </si>
  <si>
    <t>Re-188</t>
  </si>
  <si>
    <t>Re-188m</t>
  </si>
  <si>
    <t>Re-189</t>
  </si>
  <si>
    <t>Rh-100</t>
  </si>
  <si>
    <t>12,5</t>
  </si>
  <si>
    <t>Rh-101</t>
  </si>
  <si>
    <t>Rh-101m</t>
  </si>
  <si>
    <t>Rh-102</t>
  </si>
  <si>
    <t>Rh-102m</t>
  </si>
  <si>
    <t>Rh-103m</t>
  </si>
  <si>
    <t>Rh-105</t>
  </si>
  <si>
    <t>Rh-106</t>
  </si>
  <si>
    <t>Rh-106m</t>
  </si>
  <si>
    <t>Rh-107</t>
  </si>
  <si>
    <t>Rh-99</t>
  </si>
  <si>
    <t>Rh-99m</t>
  </si>
  <si>
    <t>Rn-220</t>
  </si>
  <si>
    <t>Rn-222</t>
  </si>
  <si>
    <t>Ru-103</t>
  </si>
  <si>
    <t>12,1</t>
  </si>
  <si>
    <t>Ru-105</t>
  </si>
  <si>
    <t>Ru-106</t>
  </si>
  <si>
    <t>Ru-94</t>
  </si>
  <si>
    <t>Ru-97</t>
  </si>
  <si>
    <t>S-35 (anorg.)</t>
  </si>
  <si>
    <t>2,07</t>
  </si>
  <si>
    <t>S-35 (org.)</t>
  </si>
  <si>
    <t>Sb-115</t>
  </si>
  <si>
    <t>6,69</t>
  </si>
  <si>
    <t>Sb-116</t>
  </si>
  <si>
    <t>Sb-116m</t>
  </si>
  <si>
    <t>Sb-117</t>
  </si>
  <si>
    <t>Sb-118m</t>
  </si>
  <si>
    <t>Sb-119</t>
  </si>
  <si>
    <t>Sb-120-1</t>
  </si>
  <si>
    <t>Sb-120-2</t>
  </si>
  <si>
    <t>Sb-122</t>
  </si>
  <si>
    <t>Sb-124</t>
  </si>
  <si>
    <t>Sb-124m-2</t>
  </si>
  <si>
    <t>Sb-125</t>
  </si>
  <si>
    <t>Sb-126</t>
  </si>
  <si>
    <t>Sb-126m</t>
  </si>
  <si>
    <t>Sb-127</t>
  </si>
  <si>
    <t>Sb-128L</t>
  </si>
  <si>
    <t>Sb-128S</t>
  </si>
  <si>
    <t>Sb-129</t>
  </si>
  <si>
    <t>Sb-130</t>
  </si>
  <si>
    <t>Sb-131</t>
  </si>
  <si>
    <t>Sc-43</t>
  </si>
  <si>
    <t>3,1</t>
  </si>
  <si>
    <t>Sc-44</t>
  </si>
  <si>
    <t>Sc-44m</t>
  </si>
  <si>
    <t>Sc-46</t>
  </si>
  <si>
    <t>Sc-47</t>
  </si>
  <si>
    <t>Sc-48</t>
  </si>
  <si>
    <t>Sc-49</t>
  </si>
  <si>
    <t>Se-70</t>
  </si>
  <si>
    <t>4,79</t>
  </si>
  <si>
    <t>Se-73</t>
  </si>
  <si>
    <t>Se-73m</t>
  </si>
  <si>
    <t>Se-75</t>
  </si>
  <si>
    <t>Se-79</t>
  </si>
  <si>
    <t>Se-81</t>
  </si>
  <si>
    <t>Se-81m</t>
  </si>
  <si>
    <t>Se-83</t>
  </si>
  <si>
    <t>Si-31</t>
  </si>
  <si>
    <t>2,42</t>
  </si>
  <si>
    <t>Si-32</t>
  </si>
  <si>
    <t>Sm-141</t>
  </si>
  <si>
    <t>Sm-141m</t>
  </si>
  <si>
    <t>Sm-142</t>
  </si>
  <si>
    <t>Sm-145</t>
  </si>
  <si>
    <t>Sm-146</t>
  </si>
  <si>
    <t>Sm-147</t>
  </si>
  <si>
    <t>Sm-151</t>
  </si>
  <si>
    <t>Sm-153</t>
  </si>
  <si>
    <t>Sm-155</t>
  </si>
  <si>
    <t>Sm-156</t>
  </si>
  <si>
    <t>Sn-110</t>
  </si>
  <si>
    <t>7,29</t>
  </si>
  <si>
    <t>Sn-111</t>
  </si>
  <si>
    <t>Sn-113</t>
  </si>
  <si>
    <t>Sn-117m</t>
  </si>
  <si>
    <t>Sn-119m</t>
  </si>
  <si>
    <t>Sn-121</t>
  </si>
  <si>
    <t>Sn-121m</t>
  </si>
  <si>
    <t>Sn-123</t>
  </si>
  <si>
    <t>Sn-123m</t>
  </si>
  <si>
    <t>Sn-125</t>
  </si>
  <si>
    <t>Sn-126</t>
  </si>
  <si>
    <t>Sn-127</t>
  </si>
  <si>
    <t>Sn-128</t>
  </si>
  <si>
    <t>Sr-80</t>
  </si>
  <si>
    <t>2,54</t>
  </si>
  <si>
    <t>Sr-81</t>
  </si>
  <si>
    <t>Sr-82</t>
  </si>
  <si>
    <t>Sr-83</t>
  </si>
  <si>
    <t>Sr-85</t>
  </si>
  <si>
    <t>Sr-85m</t>
  </si>
  <si>
    <t>Sr-87m</t>
  </si>
  <si>
    <t>Sr-89</t>
  </si>
  <si>
    <t>Sr-90</t>
  </si>
  <si>
    <t>Sr-91</t>
  </si>
  <si>
    <t>Sr-92</t>
  </si>
  <si>
    <t>Ta-172</t>
  </si>
  <si>
    <t>16,69</t>
  </si>
  <si>
    <t>Ta-173</t>
  </si>
  <si>
    <t>Ta-174</t>
  </si>
  <si>
    <t>Ta-175</t>
  </si>
  <si>
    <t>Ta-176</t>
  </si>
  <si>
    <t>Ta-177</t>
  </si>
  <si>
    <t>Ta-179</t>
  </si>
  <si>
    <t>Ta-180</t>
  </si>
  <si>
    <t>Ta-180m</t>
  </si>
  <si>
    <t>Ta-182</t>
  </si>
  <si>
    <t>Ta-182m</t>
  </si>
  <si>
    <t>Ta-183</t>
  </si>
  <si>
    <t>Ta-184</t>
  </si>
  <si>
    <t>Ta-185</t>
  </si>
  <si>
    <t>Ta-186</t>
  </si>
  <si>
    <t>Tb-147</t>
  </si>
  <si>
    <t>8,3</t>
  </si>
  <si>
    <t>Tb-149</t>
  </si>
  <si>
    <t>Tb-150</t>
  </si>
  <si>
    <t>Tb-151</t>
  </si>
  <si>
    <t>Tb-153</t>
  </si>
  <si>
    <t>Tb-154</t>
  </si>
  <si>
    <t>Tb-155</t>
  </si>
  <si>
    <t>Tb-156</t>
  </si>
  <si>
    <t>Tb-156m-1</t>
  </si>
  <si>
    <t>Tb-156m-2</t>
  </si>
  <si>
    <t>Tb-157</t>
  </si>
  <si>
    <t>Tb-158</t>
  </si>
  <si>
    <t>Tb-160</t>
  </si>
  <si>
    <t>Tb-161</t>
  </si>
  <si>
    <t>Tc-101</t>
  </si>
  <si>
    <t>Tc-104</t>
  </si>
  <si>
    <t>Tc-93</t>
  </si>
  <si>
    <t>Tc-93m</t>
  </si>
  <si>
    <t>Tc-94</t>
  </si>
  <si>
    <t>Tc-94m</t>
  </si>
  <si>
    <t>Tc-95</t>
  </si>
  <si>
    <t>Tc-95m</t>
  </si>
  <si>
    <t>Tc-96</t>
  </si>
  <si>
    <t>Tc-96m</t>
  </si>
  <si>
    <t>Tc-97</t>
  </si>
  <si>
    <t>Tc-97m</t>
  </si>
  <si>
    <t>Tc-98</t>
  </si>
  <si>
    <t>Tc-99</t>
  </si>
  <si>
    <t>Tc-99m</t>
  </si>
  <si>
    <t>Te-116</t>
  </si>
  <si>
    <t>6,24</t>
  </si>
  <si>
    <t>Te-119m</t>
  </si>
  <si>
    <t>Te-121</t>
  </si>
  <si>
    <t>Te-121m</t>
  </si>
  <si>
    <t>Te-123</t>
  </si>
  <si>
    <t>Te-123m</t>
  </si>
  <si>
    <t>Te-125m</t>
  </si>
  <si>
    <t>Te-127</t>
  </si>
  <si>
    <t>Te-127m</t>
  </si>
  <si>
    <t>Te-129</t>
  </si>
  <si>
    <t>Te-129m</t>
  </si>
  <si>
    <t>Te-131</t>
  </si>
  <si>
    <t>Te-131m</t>
  </si>
  <si>
    <t>Te-132</t>
  </si>
  <si>
    <t>Te-133</t>
  </si>
  <si>
    <t>Te-133m</t>
  </si>
  <si>
    <t>Te-134</t>
  </si>
  <si>
    <t>Th nat.</t>
  </si>
  <si>
    <t>11,3</t>
  </si>
  <si>
    <t>Th-226</t>
  </si>
  <si>
    <t>Th-227</t>
  </si>
  <si>
    <t>Th-228</t>
  </si>
  <si>
    <t>Th-229</t>
  </si>
  <si>
    <t>Th-230</t>
  </si>
  <si>
    <t>Th-231</t>
  </si>
  <si>
    <t>Th-232</t>
  </si>
  <si>
    <t>Th-234</t>
  </si>
  <si>
    <t>Ti-44</t>
  </si>
  <si>
    <t>4,49</t>
  </si>
  <si>
    <t>Ti-45</t>
  </si>
  <si>
    <t>Tl-194</t>
  </si>
  <si>
    <t>11,85</t>
  </si>
  <si>
    <t>Tl-194m</t>
  </si>
  <si>
    <t>Tl-195</t>
  </si>
  <si>
    <t>Tl-197</t>
  </si>
  <si>
    <t>Tl-198</t>
  </si>
  <si>
    <t>Tl-198m</t>
  </si>
  <si>
    <t>Tl-199</t>
  </si>
  <si>
    <t>Tl-200</t>
  </si>
  <si>
    <t>Tl-201</t>
  </si>
  <si>
    <t>Tl-202</t>
  </si>
  <si>
    <t>Tl-204</t>
  </si>
  <si>
    <t>Tl-208</t>
  </si>
  <si>
    <t>Tl-209</t>
  </si>
  <si>
    <t>Tm-162</t>
  </si>
  <si>
    <t>9,3</t>
  </si>
  <si>
    <t>Tm-166</t>
  </si>
  <si>
    <t>Tm-167</t>
  </si>
  <si>
    <t>Tm-170</t>
  </si>
  <si>
    <t>Tm-171</t>
  </si>
  <si>
    <t>Tm-172</t>
  </si>
  <si>
    <t>Tm-173</t>
  </si>
  <si>
    <t>Tm-175</t>
  </si>
  <si>
    <t>U nat.</t>
  </si>
  <si>
    <t>18,68</t>
  </si>
  <si>
    <t>U-230</t>
  </si>
  <si>
    <t>U-231</t>
  </si>
  <si>
    <t>U-232</t>
  </si>
  <si>
    <t>U-233</t>
  </si>
  <si>
    <t>U-234</t>
  </si>
  <si>
    <t>U-235</t>
  </si>
  <si>
    <t>U-236</t>
  </si>
  <si>
    <t>U-237</t>
  </si>
  <si>
    <t>U-238</t>
  </si>
  <si>
    <t>U-239</t>
  </si>
  <si>
    <t>U-240</t>
  </si>
  <si>
    <t>V-47</t>
  </si>
  <si>
    <t>5,96</t>
  </si>
  <si>
    <t>V-48</t>
  </si>
  <si>
    <t>V-49</t>
  </si>
  <si>
    <t>W-176</t>
  </si>
  <si>
    <t>19,3</t>
  </si>
  <si>
    <t>W-177</t>
  </si>
  <si>
    <t>W-178</t>
  </si>
  <si>
    <t>W-179</t>
  </si>
  <si>
    <t>W-181</t>
  </si>
  <si>
    <t>W-185</t>
  </si>
  <si>
    <t>W-187</t>
  </si>
  <si>
    <t>W-188</t>
  </si>
  <si>
    <t>Xe-122</t>
  </si>
  <si>
    <t>Xe-123</t>
  </si>
  <si>
    <t>Xe-125</t>
  </si>
  <si>
    <t>Xe-127</t>
  </si>
  <si>
    <t>Xe-129m</t>
  </si>
  <si>
    <t>Xe-131m</t>
  </si>
  <si>
    <t>Xe-133</t>
  </si>
  <si>
    <t>Xe-133m</t>
  </si>
  <si>
    <t>Xe-135</t>
  </si>
  <si>
    <t>Xe-135m</t>
  </si>
  <si>
    <t>Xe-137</t>
  </si>
  <si>
    <t>Xe-138</t>
  </si>
  <si>
    <t>Y-86</t>
  </si>
  <si>
    <t>5,51</t>
  </si>
  <si>
    <t>Y-86m</t>
  </si>
  <si>
    <t>Y-87</t>
  </si>
  <si>
    <t>Y-88</t>
  </si>
  <si>
    <t>Y-90</t>
  </si>
  <si>
    <t>Y-90m</t>
  </si>
  <si>
    <t>Y-91</t>
  </si>
  <si>
    <t>Y-91m</t>
  </si>
  <si>
    <t>Y-92</t>
  </si>
  <si>
    <t>Y-93</t>
  </si>
  <si>
    <t>Y-94</t>
  </si>
  <si>
    <t>Y-95</t>
  </si>
  <si>
    <t>Yb-162</t>
  </si>
  <si>
    <t>Yb-166</t>
  </si>
  <si>
    <t>Yb-167</t>
  </si>
  <si>
    <t>Yb-169</t>
  </si>
  <si>
    <t>Yb-175</t>
  </si>
  <si>
    <t>Yb-177</t>
  </si>
  <si>
    <t>Yb-178</t>
  </si>
  <si>
    <t>Zn-62</t>
  </si>
  <si>
    <t>7,14</t>
  </si>
  <si>
    <t>Zn-63</t>
  </si>
  <si>
    <t>Zn-65</t>
  </si>
  <si>
    <t>Zn-69</t>
  </si>
  <si>
    <t>Zn-69m</t>
  </si>
  <si>
    <t>Zn-71m</t>
  </si>
  <si>
    <t>Zn-72</t>
  </si>
  <si>
    <t>Zr-86</t>
  </si>
  <si>
    <t>6,53</t>
  </si>
  <si>
    <t>Zr-88</t>
  </si>
  <si>
    <t>Zr-89</t>
  </si>
  <si>
    <t>Zr-93</t>
  </si>
  <si>
    <t>Zr-95</t>
  </si>
  <si>
    <t>Zr-97</t>
  </si>
  <si>
    <t>Aktivität (GBq)</t>
  </si>
  <si>
    <t>Aktivität</t>
  </si>
  <si>
    <t>T 1/2</t>
  </si>
  <si>
    <t>in 1 m</t>
  </si>
  <si>
    <t>Strahlenart</t>
  </si>
  <si>
    <t>in 10 cm</t>
  </si>
  <si>
    <t>Schmelzpunkt</t>
  </si>
  <si>
    <t>°C</t>
  </si>
  <si>
    <t>Sv/Bq</t>
  </si>
  <si>
    <t>Siedepunkt</t>
  </si>
  <si>
    <t>Spez. Dichte</t>
  </si>
  <si>
    <t>Anzahl LA</t>
  </si>
  <si>
    <t>x 5 mSv =</t>
  </si>
  <si>
    <t>mSv</t>
  </si>
  <si>
    <t>CA</t>
  </si>
  <si>
    <t>CS</t>
  </si>
  <si>
    <t>Dosis bei  1h  in 1m</t>
  </si>
  <si>
    <t>tödliche Ganzkörperdosis</t>
  </si>
  <si>
    <t>LD-50-Wert Ganzkörperdosis</t>
  </si>
  <si>
    <t>Dosis bei Inhalation</t>
  </si>
  <si>
    <t>max. Dosis für Personenrettung</t>
  </si>
  <si>
    <t>max. Dosis zum Schutz von Sachwerten</t>
  </si>
  <si>
    <t>Dosis bei  Ingestion</t>
  </si>
  <si>
    <t>Dl in 10 cm</t>
  </si>
  <si>
    <t>Dl in      1m</t>
  </si>
  <si>
    <t>m</t>
  </si>
  <si>
    <t>Dl in      2m</t>
  </si>
  <si>
    <t>Dl in      4m</t>
  </si>
  <si>
    <t>Dl in    16m</t>
  </si>
  <si>
    <t>Ja</t>
  </si>
  <si>
    <t>Ta-178</t>
  </si>
  <si>
    <t>Ta-178m</t>
  </si>
  <si>
    <t>ec, a / ph</t>
  </si>
  <si>
    <t>a / ph</t>
  </si>
  <si>
    <t>b-,Ec, a / ph</t>
  </si>
  <si>
    <t>b-, a / ph</t>
  </si>
  <si>
    <t>b- / ph</t>
  </si>
  <si>
    <t>ec, b+ / ph</t>
  </si>
  <si>
    <t>ec, b+, it / ph</t>
  </si>
  <si>
    <t>ec / ph</t>
  </si>
  <si>
    <t>ec, b+, b- / ph</t>
  </si>
  <si>
    <t>ec, it / ph</t>
  </si>
  <si>
    <t>b-, it / ph</t>
  </si>
  <si>
    <t>ec, b+, a / ph</t>
  </si>
  <si>
    <t>b-,Ec / ph</t>
  </si>
  <si>
    <t>it, a / ph</t>
  </si>
  <si>
    <t>ec, b- / ph</t>
  </si>
  <si>
    <t>it / ph</t>
  </si>
  <si>
    <t>it,Ec / ph</t>
  </si>
  <si>
    <t>b-, a</t>
  </si>
  <si>
    <t>b-,Ec, b+ / ph</t>
  </si>
  <si>
    <t>b-, it</t>
  </si>
  <si>
    <t>a, fs / ph</t>
  </si>
  <si>
    <t>a, b-, fs / ph</t>
  </si>
  <si>
    <t>it, b- / ph</t>
  </si>
  <si>
    <t>ec, b+</t>
  </si>
  <si>
    <t>ec</t>
  </si>
  <si>
    <t>b-, a,Ec, fs / ph</t>
  </si>
  <si>
    <t>ec, aa / ph</t>
  </si>
  <si>
    <t>it,Ec, b+ / ph</t>
  </si>
  <si>
    <t>ec, b-, a / ph</t>
  </si>
  <si>
    <t>a,Ec / ph</t>
  </si>
  <si>
    <t>ec, ? / ph</t>
  </si>
  <si>
    <t>a,Ec</t>
  </si>
  <si>
    <t>ec,it / ph</t>
  </si>
  <si>
    <t>it, b-</t>
  </si>
  <si>
    <t>?</t>
  </si>
  <si>
    <t>it, b-/ ph</t>
  </si>
  <si>
    <t>b-/ ph</t>
  </si>
  <si>
    <t>T/2 [s]</t>
  </si>
  <si>
    <t>LL</t>
  </si>
  <si>
    <t>Ra-224, Fr-220Etc.</t>
  </si>
  <si>
    <t>Fr-221Etc.</t>
  </si>
  <si>
    <t>Th-226, Ra-226, Fr-222</t>
  </si>
  <si>
    <t>Th-227, Fr-223</t>
  </si>
  <si>
    <t>Cd-115, Cd-115m</t>
  </si>
  <si>
    <t>Pu-237, Np-233</t>
  </si>
  <si>
    <t>Pu-238, Np-234</t>
  </si>
  <si>
    <t>Pu-239, Np-235</t>
  </si>
  <si>
    <t>Pu-240, Np-236</t>
  </si>
  <si>
    <t>Cm-242, Pu-242</t>
  </si>
  <si>
    <t>Am-242, Np-238</t>
  </si>
  <si>
    <t>Po-207, Bi-203</t>
  </si>
  <si>
    <t>Po-211, Bi-207</t>
  </si>
  <si>
    <t>Tl-206</t>
  </si>
  <si>
    <t>Po-214-&gt; Pb-210</t>
  </si>
  <si>
    <t>Cm-245, Am-241</t>
  </si>
  <si>
    <t>Cf-249, Am-245</t>
  </si>
  <si>
    <t>In-117m, In-117</t>
  </si>
  <si>
    <t>In-117, In-117m</t>
  </si>
  <si>
    <t>Ce-137, La-137</t>
  </si>
  <si>
    <t>Es-253, Cm-249</t>
  </si>
  <si>
    <t>Am-238, Pu-234</t>
  </si>
  <si>
    <t>Am-241, Pu-237</t>
  </si>
  <si>
    <t>Pu-239, Am-243</t>
  </si>
  <si>
    <t>Pu-246, Bk-250</t>
  </si>
  <si>
    <t>Cf-251, Bk-247</t>
  </si>
  <si>
    <t>Fm-254, Bk-250</t>
  </si>
  <si>
    <t>Sm-147, Pm-143</t>
  </si>
  <si>
    <t>Es-253, Cf-249</t>
  </si>
  <si>
    <t>Ra-222Etc.</t>
  </si>
  <si>
    <t>Ta-182, Hf-182</t>
  </si>
  <si>
    <t>Hg-195, Au-195</t>
  </si>
  <si>
    <t>Xe-129</t>
  </si>
  <si>
    <t>Xe-133, Xe-133m</t>
  </si>
  <si>
    <t>Xe-135, Xe-135m</t>
  </si>
  <si>
    <t>Fm-257,Es-253</t>
  </si>
  <si>
    <t>Tc-99m, Tc-99</t>
  </si>
  <si>
    <t>Pr-139, Nd-139</t>
  </si>
  <si>
    <t>U-235, Pa-231</t>
  </si>
  <si>
    <t>U-236, Pu-236</t>
  </si>
  <si>
    <t>Ac-223</t>
  </si>
  <si>
    <t>Th-228, Ac-224</t>
  </si>
  <si>
    <t>Th-230, U-230, Ac-226</t>
  </si>
  <si>
    <t>Pb-202, Tl-202</t>
  </si>
  <si>
    <t>Nd-141, Nd-141m</t>
  </si>
  <si>
    <t>Sm-148</t>
  </si>
  <si>
    <t>Bi-205, Pb-201</t>
  </si>
  <si>
    <t>Ir-186-1, Os-182</t>
  </si>
  <si>
    <t>Np-234, U-230</t>
  </si>
  <si>
    <t>Np-235, U-231</t>
  </si>
  <si>
    <t>Np-237, U-233</t>
  </si>
  <si>
    <t>Am-241, U-237</t>
  </si>
  <si>
    <t>Rn-219Po-215Pb-211</t>
  </si>
  <si>
    <t>Rn-220Etc.</t>
  </si>
  <si>
    <t>Po-216-&gt; Pb-212</t>
  </si>
  <si>
    <t>Po-218-&gt; Pb-214</t>
  </si>
  <si>
    <t>Te-127, Te-127m</t>
  </si>
  <si>
    <t>Te-129, Te-129m</t>
  </si>
  <si>
    <t>Te-131, Te-131m</t>
  </si>
  <si>
    <t>Pm-141, Sm-141</t>
  </si>
  <si>
    <t>Y-91m, Y-91</t>
  </si>
  <si>
    <t>Hf-174</t>
  </si>
  <si>
    <t>Gd-149,Eu-145</t>
  </si>
  <si>
    <t>Gd-151,Eu-147</t>
  </si>
  <si>
    <t>Tc-93, Mo-93</t>
  </si>
  <si>
    <t>I-131, Te-131</t>
  </si>
  <si>
    <t>I-133, Te-133</t>
  </si>
  <si>
    <t>Pb-204</t>
  </si>
  <si>
    <t>Pa-231, Th-227</t>
  </si>
  <si>
    <t>Bq/g</t>
  </si>
  <si>
    <t>T/2 [d]</t>
  </si>
  <si>
    <r>
      <t>Zeit</t>
    </r>
    <r>
      <rPr>
        <vertAlign val="superscript"/>
        <sz val="9"/>
        <rFont val="Arial"/>
        <family val="2"/>
      </rPr>
      <t xml:space="preserve">3)  </t>
    </r>
    <r>
      <rPr>
        <b/>
        <sz val="9"/>
        <rFont val="Arial"/>
        <family val="2"/>
      </rPr>
      <t xml:space="preserve"> </t>
    </r>
    <r>
      <rPr>
        <b/>
        <sz val="11"/>
        <rFont val="Arial"/>
        <family val="2"/>
      </rPr>
      <t>d</t>
    </r>
  </si>
  <si>
    <r>
      <t>(mit h</t>
    </r>
    <r>
      <rPr>
        <vertAlign val="subscript"/>
        <sz val="10"/>
        <rFont val="Arial"/>
        <family val="2"/>
      </rPr>
      <t>10</t>
    </r>
    <r>
      <rPr>
        <sz val="10"/>
        <rFont val="Arial"/>
        <family val="2"/>
      </rPr>
      <t>)</t>
    </r>
  </si>
  <si>
    <r>
      <t>(mit h</t>
    </r>
    <r>
      <rPr>
        <vertAlign val="subscript"/>
        <sz val="10"/>
        <rFont val="Arial"/>
        <family val="2"/>
      </rPr>
      <t>0,07</t>
    </r>
    <r>
      <rPr>
        <sz val="10"/>
        <rFont val="Arial"/>
        <family val="2"/>
      </rPr>
      <t>)</t>
    </r>
  </si>
  <si>
    <r>
      <t>h</t>
    </r>
    <r>
      <rPr>
        <vertAlign val="subscript"/>
        <sz val="12"/>
        <rFont val="Arial"/>
        <family val="2"/>
      </rPr>
      <t>10</t>
    </r>
  </si>
  <si>
    <r>
      <t>h</t>
    </r>
    <r>
      <rPr>
        <vertAlign val="subscript"/>
        <sz val="12"/>
        <rFont val="Arial"/>
        <family val="2"/>
      </rPr>
      <t>0.07</t>
    </r>
  </si>
  <si>
    <r>
      <t>Bq/cm</t>
    </r>
    <r>
      <rPr>
        <vertAlign val="superscript"/>
        <sz val="12"/>
        <rFont val="Arial"/>
        <family val="2"/>
      </rPr>
      <t>2</t>
    </r>
  </si>
  <si>
    <r>
      <t>g/m</t>
    </r>
    <r>
      <rPr>
        <vertAlign val="superscript"/>
        <sz val="12"/>
        <rFont val="Arial"/>
        <family val="2"/>
      </rPr>
      <t>3</t>
    </r>
  </si>
  <si>
    <r>
      <t>Bq/m</t>
    </r>
    <r>
      <rPr>
        <vertAlign val="superscript"/>
        <sz val="12"/>
        <rFont val="Arial"/>
        <family val="2"/>
      </rPr>
      <t>3</t>
    </r>
  </si>
  <si>
    <r>
      <t>e</t>
    </r>
    <r>
      <rPr>
        <vertAlign val="subscript"/>
        <sz val="12"/>
        <rFont val="Arial"/>
        <family val="2"/>
      </rPr>
      <t>inh</t>
    </r>
  </si>
  <si>
    <r>
      <t>e</t>
    </r>
    <r>
      <rPr>
        <vertAlign val="subscript"/>
        <sz val="12"/>
        <rFont val="Arial"/>
        <family val="2"/>
      </rPr>
      <t>ing</t>
    </r>
  </si>
  <si>
    <t>Max. kontaminiertes Volumen</t>
  </si>
  <si>
    <t>Max. kontaminierte Fläche</t>
  </si>
  <si>
    <t xml:space="preserve">Kantenlänge     </t>
  </si>
  <si>
    <r>
      <t xml:space="preserve">Kantenlänge </t>
    </r>
    <r>
      <rPr>
        <sz val="12"/>
        <rFont val="Calibri"/>
        <family val="2"/>
      </rPr>
      <t xml:space="preserve">□ </t>
    </r>
  </si>
  <si>
    <t xml:space="preserve">s    =&gt; </t>
  </si>
  <si>
    <t>Radionuklid (Atomzahl)</t>
  </si>
  <si>
    <t>A1 (TBq)</t>
  </si>
  <si>
    <t>A2 (TBq)</t>
  </si>
  <si>
    <t>Aktivitätskonzent- rationsgrenzwert für freigestellte Stoffe (Bq/g)</t>
  </si>
  <si>
    <t>unbegrenzt</t>
  </si>
  <si>
    <t>Eu-150 (kurzlebig)</t>
  </si>
  <si>
    <t>Eu-150 (langlebig)</t>
  </si>
  <si>
    <t>Np-236 (kurzlebig)</t>
  </si>
  <si>
    <t>Np-236 (langlebig)</t>
  </si>
  <si>
    <t>Rb (natürlich)</t>
  </si>
  <si>
    <t>Re (natürlich)</t>
  </si>
  <si>
    <t>S-35</t>
  </si>
  <si>
    <t>T (H-3)</t>
  </si>
  <si>
    <t>Ta-178 (langlebig)</t>
  </si>
  <si>
    <t>Th (natürlich)</t>
  </si>
  <si>
    <t>U-230 (schnelle Absorption</t>
  </si>
  <si>
    <t>U-230 (mittlere Absorption</t>
  </si>
  <si>
    <t>U-230 (langsame Absorption</t>
  </si>
  <si>
    <t>U-232 (schnelle Absorption</t>
  </si>
  <si>
    <t>U-232 (mittlere Absorption</t>
  </si>
  <si>
    <t>U-232 (langsame Absorption</t>
  </si>
  <si>
    <t>U-233 (schnelle Absorption</t>
  </si>
  <si>
    <t>U-233 (mittlere Absorption</t>
  </si>
  <si>
    <t>U-233 (langsame Absorption</t>
  </si>
  <si>
    <t>U-234 (schnelle Absorption</t>
  </si>
  <si>
    <t>U-234 (mittlere Absorption</t>
  </si>
  <si>
    <t>U-234 (langsame Absorption</t>
  </si>
  <si>
    <t>U-235 (alle Arten der Absorpti-</t>
  </si>
  <si>
    <t>U-236 (schnelle Absorption</t>
  </si>
  <si>
    <t>U-236 (mittlere Absorption</t>
  </si>
  <si>
    <t>U-236 (langsame Absorption</t>
  </si>
  <si>
    <t>U-238 (alle Arten der Absorpti-</t>
  </si>
  <si>
    <t>U (natürlich)</t>
  </si>
  <si>
    <t>U (angereichert ? 20 %)g)</t>
  </si>
  <si>
    <t>U (abgereichert)</t>
  </si>
  <si>
    <t>Ca-47</t>
  </si>
  <si>
    <t>A1</t>
  </si>
  <si>
    <t>A2</t>
  </si>
  <si>
    <t>Aktivitätswerte zur Definition geschlossener hoch radioaktiver Quellen</t>
  </si>
  <si>
    <t>Für nicht in nachstehender Tabelle aufgeführte Radionuklide entspricht der Aktivitätswert dem D-Wert der IAEO-Veröffentlichung «Dangerous quantities of radioactive material (D values)» (gefährliche Mengen von radioaktivem Material (D-Werte)) (EPR-D-VALUES 2006)[1].</t>
  </si>
  <si>
    <t>Radionuklid</t>
  </si>
  <si>
    <t>Aktivitätswert (TBq)</t>
  </si>
  <si>
    <t>Am-241/Be</t>
  </si>
  <si>
    <t>Pu-239/Be[2]</t>
  </si>
  <si>
    <t>Sr-90 (Y-90)</t>
  </si>
  <si>
    <t>6×10-2</t>
  </si>
  <si>
    <t>2×10-2</t>
  </si>
  <si>
    <t>5×10-2</t>
  </si>
  <si>
    <t>3×10-2</t>
  </si>
  <si>
    <t>1×10-1</t>
  </si>
  <si>
    <t>8×10-2</t>
  </si>
  <si>
    <t>4×10-2</t>
  </si>
  <si>
    <t>2×10-1</t>
  </si>
  <si>
    <t>3×10-1</t>
  </si>
  <si>
    <t>Aktivitätswert (GBq)</t>
  </si>
  <si>
    <t>1×10 0</t>
  </si>
  <si>
    <t>4×10 1</t>
  </si>
  <si>
    <t>2×10 1</t>
  </si>
  <si>
    <t>Aktivitätsgrenz- wert für eine freigestellte Sendung (Bq)</t>
  </si>
  <si>
    <t xml:space="preserve">Ag-108m </t>
  </si>
  <si>
    <t>UL</t>
  </si>
  <si>
    <t>Eu-150</t>
  </si>
  <si>
    <t>Np-236</t>
  </si>
  <si>
    <t>IAEO
D-values in TBq</t>
  </si>
  <si>
    <t>Rb (nat)</t>
  </si>
  <si>
    <t>Re (nat)</t>
  </si>
  <si>
    <t xml:space="preserve">S-35 </t>
  </si>
  <si>
    <t>Th (nat)</t>
  </si>
  <si>
    <t>U</t>
  </si>
  <si>
    <t>D-Value</t>
  </si>
  <si>
    <t>StSV</t>
  </si>
  <si>
    <t>geschlossene hoch radioaktive Quelle</t>
  </si>
  <si>
    <t>gem. IAEO 2006 gefärliche Menge</t>
  </si>
  <si>
    <t>(kein D-Vale)</t>
  </si>
  <si>
    <t>(Unterschied zu D-Value)</t>
  </si>
  <si>
    <t>mSv/h</t>
  </si>
  <si>
    <r>
      <rPr>
        <sz val="12"/>
        <rFont val="Calibri"/>
        <family val="2"/>
      </rPr>
      <t>m</t>
    </r>
    <r>
      <rPr>
        <sz val="12"/>
        <rFont val="Arial"/>
        <family val="2"/>
      </rPr>
      <t>Sv/h</t>
    </r>
  </si>
  <si>
    <r>
      <t>m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(gleichmässig mit 1 CS)</t>
    </r>
  </si>
  <si>
    <r>
      <t>m</t>
    </r>
    <r>
      <rPr>
        <vertAlign val="superscript"/>
        <sz val="12"/>
        <rFont val="Arial"/>
        <family val="2"/>
      </rPr>
      <t>3</t>
    </r>
    <r>
      <rPr>
        <sz val="12"/>
        <rFont val="Arial"/>
        <family val="2"/>
      </rPr>
      <t xml:space="preserve"> (gleichmässig mit 1 CA)</t>
    </r>
  </si>
  <si>
    <t xml:space="preserve"> (pro Ereignis)</t>
  </si>
  <si>
    <t>(bei 2000h)</t>
  </si>
  <si>
    <t>(bei 8760h)</t>
  </si>
  <si>
    <t>"MAK-Wert" Bevölkerung</t>
  </si>
  <si>
    <t>MAK-Wert beruflich Strahlenexponiert</t>
  </si>
  <si>
    <t>ADR</t>
  </si>
  <si>
    <r>
      <rPr>
        <b/>
        <sz val="10"/>
        <rFont val="Arial"/>
        <family val="2"/>
      </rPr>
      <t>StSV</t>
    </r>
    <r>
      <rPr>
        <sz val="10"/>
        <rFont val="Arial"/>
        <family val="2"/>
      </rPr>
      <t>, Anh. 9</t>
    </r>
  </si>
  <si>
    <t>Infos zum Nuklid</t>
  </si>
  <si>
    <t>Abschätzungen</t>
  </si>
  <si>
    <t>Eingabe</t>
  </si>
  <si>
    <t>secular equilibrium U-238</t>
  </si>
  <si>
    <t>Tm-171 (wird bei U nat. verwendet?)</t>
  </si>
  <si>
    <t>2024 v1 / hp13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</si>
</sst>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#,##0.000000"/>
    <numFmt numFmtId="167" formatCode="h/mm&quot; Uhr&quot;;@"/>
    <numFmt numFmtId="168" formatCode="0.0000"/>
    <numFmt numFmtId="169" formatCode="#,##0.000000000"/>
  </numFmts>
  <fonts count="34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vertAlign val="superscript"/>
      <sz val="8"/>
      <name val="Arial"/>
      <family val="2"/>
    </font>
    <font>
      <b/>
      <sz val="19"/>
      <color indexed="10"/>
      <name val="Arial"/>
      <family val="2"/>
    </font>
    <font>
      <b/>
      <sz val="19"/>
      <name val="Arial"/>
      <family val="2"/>
    </font>
    <font>
      <b/>
      <sz val="10"/>
      <color rgb="FF000000"/>
      <name val="Arial Unicode MS"/>
    </font>
    <font>
      <sz val="10"/>
      <color rgb="FF000000"/>
      <name val="Arial Unicode MS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0"/>
      <color rgb="FF000000"/>
      <name val="Arial Unicode MS"/>
      <family val="2"/>
    </font>
    <font>
      <b/>
      <sz val="18"/>
      <color indexed="10"/>
      <name val="Arial"/>
      <family val="2"/>
    </font>
    <font>
      <vertAlign val="superscript"/>
      <sz val="12"/>
      <name val="Arial"/>
      <family val="2"/>
    </font>
    <font>
      <sz val="12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vertAlign val="subscript"/>
      <sz val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20"/>
      <name val="Arial"/>
      <family val="2"/>
    </font>
    <font>
      <b/>
      <sz val="11"/>
      <name val="Times New Roman"/>
      <family val="1"/>
    </font>
    <font>
      <sz val="6.5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4" tint="-0.49998474074526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DA8F"/>
        <bgColor indexed="64"/>
      </patternFill>
    </fill>
    <fill>
      <patternFill patternType="solid">
        <fgColor rgb="FFFFEDC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0" fillId="0" borderId="0"/>
  </cellStyleXfs>
  <cellXfs count="2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1" fontId="0" fillId="0" borderId="0" xfId="0" applyNumberFormat="1"/>
    <xf numFmtId="11" fontId="2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3" fillId="0" borderId="0" xfId="0" applyFont="1"/>
    <xf numFmtId="0" fontId="6" fillId="0" borderId="0" xfId="0" applyFont="1" applyAlignment="1">
      <alignment vertical="center" wrapText="1"/>
    </xf>
    <xf numFmtId="1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2" fontId="4" fillId="0" borderId="6" xfId="0" applyNumberFormat="1" applyFont="1" applyBorder="1" applyAlignment="1">
      <alignment horizontal="left" vertical="center"/>
    </xf>
    <xf numFmtId="2" fontId="0" fillId="0" borderId="0" xfId="0" applyNumberFormat="1" applyAlignment="1">
      <alignment horizontal="left"/>
    </xf>
    <xf numFmtId="0" fontId="9" fillId="0" borderId="0" xfId="0" applyFont="1"/>
    <xf numFmtId="0" fontId="10" fillId="0" borderId="0" xfId="0" applyFont="1"/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49" fontId="12" fillId="0" borderId="10" xfId="0" quotePrefix="1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3" xfId="0" applyFont="1" applyBorder="1" applyAlignment="1" applyProtection="1">
      <alignment horizontal="center" vertical="center"/>
      <protection locked="0"/>
    </xf>
    <xf numFmtId="11" fontId="2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1" fillId="3" borderId="5" xfId="0" applyFont="1" applyFill="1" applyBorder="1" applyAlignment="1" applyProtection="1">
      <alignment horizontal="left" vertical="center"/>
      <protection locked="0"/>
    </xf>
    <xf numFmtId="0" fontId="1" fillId="3" borderId="7" xfId="0" applyFont="1" applyFill="1" applyBorder="1" applyAlignment="1" applyProtection="1">
      <alignment horizontal="left" vertic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7" fillId="0" borderId="10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1" fontId="16" fillId="0" borderId="3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18" fillId="0" borderId="0" xfId="0" applyFont="1"/>
    <xf numFmtId="0" fontId="0" fillId="0" borderId="12" xfId="0" applyBorder="1"/>
    <xf numFmtId="0" fontId="2" fillId="0" borderId="0" xfId="0" applyFont="1" applyAlignment="1">
      <alignment horizontal="center"/>
    </xf>
    <xf numFmtId="0" fontId="0" fillId="5" borderId="0" xfId="0" applyFill="1"/>
    <xf numFmtId="0" fontId="16" fillId="5" borderId="0" xfId="0" applyFont="1" applyFill="1" applyAlignment="1">
      <alignment horizontal="center"/>
    </xf>
    <xf numFmtId="0" fontId="16" fillId="5" borderId="0" xfId="0" applyFont="1" applyFill="1"/>
    <xf numFmtId="0" fontId="0" fillId="0" borderId="16" xfId="0" applyBorder="1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0" borderId="17" xfId="0" applyFont="1" applyBorder="1"/>
    <xf numFmtId="0" fontId="0" fillId="0" borderId="18" xfId="0" applyBorder="1"/>
    <xf numFmtId="164" fontId="2" fillId="0" borderId="12" xfId="0" applyNumberFormat="1" applyFont="1" applyBorder="1"/>
    <xf numFmtId="0" fontId="2" fillId="0" borderId="19" xfId="0" applyFont="1" applyBorder="1"/>
    <xf numFmtId="0" fontId="0" fillId="0" borderId="14" xfId="0" applyBorder="1"/>
    <xf numFmtId="0" fontId="0" fillId="0" borderId="15" xfId="0" applyBorder="1"/>
    <xf numFmtId="165" fontId="2" fillId="0" borderId="0" xfId="0" applyNumberFormat="1" applyFont="1"/>
    <xf numFmtId="0" fontId="0" fillId="0" borderId="17" xfId="0" applyBorder="1"/>
    <xf numFmtId="165" fontId="2" fillId="0" borderId="12" xfId="0" applyNumberFormat="1" applyFont="1" applyBorder="1"/>
    <xf numFmtId="0" fontId="0" fillId="0" borderId="19" xfId="0" applyBorder="1"/>
    <xf numFmtId="0" fontId="2" fillId="0" borderId="16" xfId="0" applyFont="1" applyBorder="1"/>
    <xf numFmtId="0" fontId="2" fillId="0" borderId="0" xfId="0" applyFont="1"/>
    <xf numFmtId="0" fontId="2" fillId="0" borderId="18" xfId="0" applyFont="1" applyBorder="1"/>
    <xf numFmtId="0" fontId="2" fillId="0" borderId="12" xfId="0" applyFont="1" applyBorder="1"/>
    <xf numFmtId="0" fontId="2" fillId="0" borderId="14" xfId="0" applyFont="1" applyBorder="1"/>
    <xf numFmtId="0" fontId="4" fillId="0" borderId="16" xfId="0" applyFont="1" applyBorder="1"/>
    <xf numFmtId="1" fontId="2" fillId="0" borderId="0" xfId="0" applyNumberFormat="1" applyFont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6" fillId="0" borderId="0" xfId="0" applyFont="1" applyAlignment="1">
      <alignment horizontal="right"/>
    </xf>
    <xf numFmtId="0" fontId="16" fillId="0" borderId="0" xfId="0" applyFont="1"/>
    <xf numFmtId="164" fontId="2" fillId="7" borderId="0" xfId="0" applyNumberFormat="1" applyFont="1" applyFill="1"/>
    <xf numFmtId="165" fontId="16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" fontId="2" fillId="7" borderId="0" xfId="0" applyNumberFormat="1" applyFont="1" applyFill="1"/>
    <xf numFmtId="1" fontId="16" fillId="7" borderId="0" xfId="0" applyNumberFormat="1" applyFont="1" applyFill="1"/>
    <xf numFmtId="0" fontId="2" fillId="0" borderId="21" xfId="0" applyFont="1" applyBorder="1"/>
    <xf numFmtId="1" fontId="2" fillId="0" borderId="21" xfId="0" applyNumberFormat="1" applyFont="1" applyBorder="1" applyAlignment="1">
      <alignment horizontal="left"/>
    </xf>
    <xf numFmtId="1" fontId="2" fillId="0" borderId="21" xfId="0" applyNumberFormat="1" applyFont="1" applyBorder="1"/>
    <xf numFmtId="0" fontId="16" fillId="0" borderId="20" xfId="0" applyFont="1" applyBorder="1"/>
    <xf numFmtId="0" fontId="16" fillId="0" borderId="3" xfId="0" applyFont="1" applyBorder="1" applyProtection="1">
      <protection locked="0"/>
    </xf>
    <xf numFmtId="0" fontId="2" fillId="0" borderId="13" xfId="0" applyFont="1" applyBorder="1"/>
    <xf numFmtId="1" fontId="2" fillId="0" borderId="3" xfId="0" applyNumberFormat="1" applyFont="1" applyBorder="1" applyAlignment="1">
      <alignment horizontal="center" vertical="center"/>
    </xf>
    <xf numFmtId="0" fontId="21" fillId="0" borderId="0" xfId="0" applyFont="1"/>
    <xf numFmtId="0" fontId="0" fillId="8" borderId="0" xfId="0" applyFill="1"/>
    <xf numFmtId="0" fontId="2" fillId="8" borderId="0" xfId="0" applyFont="1" applyFill="1"/>
    <xf numFmtId="0" fontId="16" fillId="8" borderId="0" xfId="0" applyFont="1" applyFill="1" applyAlignment="1">
      <alignment horizontal="center"/>
    </xf>
    <xf numFmtId="0" fontId="16" fillId="8" borderId="0" xfId="0" applyFont="1" applyFill="1"/>
    <xf numFmtId="0" fontId="16" fillId="9" borderId="0" xfId="0" applyFont="1" applyFill="1" applyAlignment="1">
      <alignment horizontal="center"/>
    </xf>
    <xf numFmtId="0" fontId="16" fillId="9" borderId="0" xfId="0" applyFont="1" applyFill="1"/>
    <xf numFmtId="0" fontId="0" fillId="9" borderId="0" xfId="0" applyFill="1"/>
    <xf numFmtId="0" fontId="16" fillId="10" borderId="0" xfId="0" applyFont="1" applyFill="1" applyAlignment="1">
      <alignment horizontal="center"/>
    </xf>
    <xf numFmtId="0" fontId="16" fillId="10" borderId="0" xfId="0" applyFont="1" applyFill="1"/>
    <xf numFmtId="0" fontId="0" fillId="10" borderId="0" xfId="0" applyFill="1"/>
    <xf numFmtId="0" fontId="16" fillId="11" borderId="0" xfId="0" applyFont="1" applyFill="1" applyAlignment="1">
      <alignment horizontal="center"/>
    </xf>
    <xf numFmtId="0" fontId="16" fillId="11" borderId="0" xfId="0" applyFont="1" applyFill="1"/>
    <xf numFmtId="0" fontId="0" fillId="11" borderId="0" xfId="0" applyFill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2" fontId="1" fillId="0" borderId="0" xfId="0" applyNumberFormat="1" applyFont="1"/>
    <xf numFmtId="2" fontId="1" fillId="0" borderId="0" xfId="0" applyNumberFormat="1" applyFont="1" applyProtection="1">
      <protection locked="0"/>
    </xf>
    <xf numFmtId="11" fontId="0" fillId="0" borderId="0" xfId="0" applyNumberFormat="1"/>
    <xf numFmtId="1" fontId="16" fillId="0" borderId="0" xfId="0" applyNumberFormat="1" applyFont="1"/>
    <xf numFmtId="0" fontId="21" fillId="0" borderId="16" xfId="0" applyFont="1" applyBorder="1"/>
    <xf numFmtId="3" fontId="2" fillId="7" borderId="0" xfId="0" applyNumberFormat="1" applyFont="1" applyFill="1"/>
    <xf numFmtId="3" fontId="16" fillId="7" borderId="0" xfId="0" applyNumberFormat="1" applyFont="1" applyFill="1"/>
    <xf numFmtId="167" fontId="16" fillId="0" borderId="0" xfId="0" applyNumberFormat="1" applyFont="1"/>
    <xf numFmtId="1" fontId="2" fillId="7" borderId="0" xfId="0" applyNumberFormat="1" applyFont="1" applyFill="1" applyAlignment="1">
      <alignment horizontal="right"/>
    </xf>
    <xf numFmtId="0" fontId="25" fillId="0" borderId="0" xfId="0" applyFont="1" applyAlignment="1">
      <alignment horizontal="right"/>
    </xf>
    <xf numFmtId="168" fontId="25" fillId="0" borderId="0" xfId="0" applyNumberFormat="1" applyFont="1" applyAlignment="1">
      <alignment horizontal="right"/>
    </xf>
    <xf numFmtId="1" fontId="26" fillId="0" borderId="0" xfId="0" applyNumberFormat="1" applyFont="1" applyAlignment="1">
      <alignment horizontal="right"/>
    </xf>
    <xf numFmtId="0" fontId="27" fillId="12" borderId="12" xfId="0" applyFont="1" applyFill="1" applyBorder="1"/>
    <xf numFmtId="0" fontId="0" fillId="12" borderId="12" xfId="0" applyFill="1" applyBorder="1"/>
    <xf numFmtId="0" fontId="21" fillId="12" borderId="12" xfId="0" applyFont="1" applyFill="1" applyBorder="1" applyAlignment="1">
      <alignment horizontal="left"/>
    </xf>
    <xf numFmtId="0" fontId="21" fillId="12" borderId="12" xfId="0" applyFont="1" applyFill="1" applyBorder="1"/>
    <xf numFmtId="0" fontId="0" fillId="12" borderId="0" xfId="0" applyFill="1"/>
    <xf numFmtId="0" fontId="2" fillId="12" borderId="0" xfId="0" applyFont="1" applyFill="1"/>
    <xf numFmtId="165" fontId="2" fillId="12" borderId="0" xfId="0" applyNumberFormat="1" applyFont="1" applyFill="1"/>
    <xf numFmtId="0" fontId="0" fillId="12" borderId="13" xfId="0" applyFill="1" applyBorder="1"/>
    <xf numFmtId="0" fontId="0" fillId="12" borderId="14" xfId="0" applyFill="1" applyBorder="1"/>
    <xf numFmtId="0" fontId="0" fillId="12" borderId="15" xfId="0" applyFill="1" applyBorder="1"/>
    <xf numFmtId="0" fontId="2" fillId="12" borderId="14" xfId="0" applyFont="1" applyFill="1" applyBorder="1"/>
    <xf numFmtId="0" fontId="4" fillId="12" borderId="0" xfId="0" applyFont="1" applyFill="1"/>
    <xf numFmtId="0" fontId="2" fillId="12" borderId="12" xfId="0" applyFont="1" applyFill="1" applyBorder="1"/>
    <xf numFmtId="0" fontId="28" fillId="0" borderId="0" xfId="0" applyFont="1" applyAlignment="1">
      <alignment vertical="center"/>
    </xf>
    <xf numFmtId="0" fontId="29" fillId="0" borderId="22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wrapText="1"/>
    </xf>
    <xf numFmtId="0" fontId="31" fillId="0" borderId="0" xfId="1" applyFont="1"/>
    <xf numFmtId="0" fontId="32" fillId="0" borderId="0" xfId="1" applyFont="1" applyAlignment="1">
      <alignment horizontal="left" vertical="center" wrapText="1"/>
    </xf>
    <xf numFmtId="11" fontId="31" fillId="0" borderId="0" xfId="1" applyNumberFormat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17" xfId="0" applyFont="1" applyBorder="1"/>
    <xf numFmtId="0" fontId="16" fillId="5" borderId="0" xfId="0" applyFont="1" applyFill="1" applyProtection="1">
      <protection locked="0"/>
    </xf>
    <xf numFmtId="166" fontId="16" fillId="5" borderId="0" xfId="0" applyNumberFormat="1" applyFont="1" applyFill="1" applyProtection="1">
      <protection locked="0"/>
    </xf>
    <xf numFmtId="1" fontId="16" fillId="8" borderId="0" xfId="0" applyNumberFormat="1" applyFont="1" applyFill="1"/>
    <xf numFmtId="1" fontId="16" fillId="9" borderId="0" xfId="0" applyNumberFormat="1" applyFont="1" applyFill="1"/>
    <xf numFmtId="1" fontId="16" fillId="10" borderId="0" xfId="0" applyNumberFormat="1" applyFont="1" applyFill="1"/>
    <xf numFmtId="1" fontId="16" fillId="11" borderId="0" xfId="0" applyNumberFormat="1" applyFont="1" applyFill="1"/>
    <xf numFmtId="1" fontId="16" fillId="5" borderId="0" xfId="0" applyNumberFormat="1" applyFont="1" applyFill="1"/>
    <xf numFmtId="0" fontId="21" fillId="8" borderId="0" xfId="0" applyFont="1" applyFill="1" applyAlignment="1">
      <alignment horizontal="right"/>
    </xf>
    <xf numFmtId="0" fontId="0" fillId="9" borderId="0" xfId="0" applyFill="1" applyAlignment="1">
      <alignment horizontal="right"/>
    </xf>
    <xf numFmtId="0" fontId="0" fillId="10" borderId="0" xfId="0" applyFill="1" applyAlignment="1">
      <alignment horizontal="right"/>
    </xf>
    <xf numFmtId="0" fontId="0" fillId="11" borderId="0" xfId="0" applyFill="1" applyAlignment="1">
      <alignment horizontal="right"/>
    </xf>
    <xf numFmtId="0" fontId="0" fillId="5" borderId="0" xfId="0" applyFill="1" applyAlignment="1">
      <alignment horizontal="right"/>
    </xf>
    <xf numFmtId="0" fontId="21" fillId="13" borderId="14" xfId="0" applyFont="1" applyFill="1" applyBorder="1"/>
    <xf numFmtId="0" fontId="0" fillId="13" borderId="14" xfId="0" applyFill="1" applyBorder="1"/>
    <xf numFmtId="0" fontId="0" fillId="13" borderId="15" xfId="0" applyFill="1" applyBorder="1"/>
    <xf numFmtId="0" fontId="0" fillId="13" borderId="0" xfId="0" applyFill="1"/>
    <xf numFmtId="0" fontId="21" fillId="13" borderId="0" xfId="0" applyFont="1" applyFill="1"/>
    <xf numFmtId="0" fontId="0" fillId="13" borderId="17" xfId="0" applyFill="1" applyBorder="1"/>
    <xf numFmtId="0" fontId="21" fillId="13" borderId="0" xfId="0" quotePrefix="1" applyFont="1" applyFill="1" applyAlignment="1">
      <alignment horizontal="left"/>
    </xf>
    <xf numFmtId="0" fontId="21" fillId="13" borderId="18" xfId="0" applyFont="1" applyFill="1" applyBorder="1" applyAlignment="1">
      <alignment horizontal="left"/>
    </xf>
    <xf numFmtId="0" fontId="0" fillId="13" borderId="12" xfId="0" applyFill="1" applyBorder="1"/>
    <xf numFmtId="0" fontId="21" fillId="13" borderId="12" xfId="0" applyFont="1" applyFill="1" applyBorder="1"/>
    <xf numFmtId="0" fontId="0" fillId="13" borderId="19" xfId="0" applyFill="1" applyBorder="1"/>
    <xf numFmtId="0" fontId="4" fillId="0" borderId="16" xfId="0" applyFont="1" applyBorder="1" applyAlignment="1">
      <alignment horizontal="left" indent="1"/>
    </xf>
    <xf numFmtId="166" fontId="16" fillId="12" borderId="0" xfId="0" applyNumberFormat="1" applyFont="1" applyFill="1" applyProtection="1">
      <protection locked="0"/>
    </xf>
    <xf numFmtId="0" fontId="4" fillId="11" borderId="13" xfId="0" applyFont="1" applyFill="1" applyBorder="1" applyAlignment="1">
      <alignment horizontal="left" indent="1"/>
    </xf>
    <xf numFmtId="0" fontId="2" fillId="11" borderId="14" xfId="0" applyFont="1" applyFill="1" applyBorder="1"/>
    <xf numFmtId="0" fontId="21" fillId="11" borderId="14" xfId="0" applyFont="1" applyFill="1" applyBorder="1" applyAlignment="1">
      <alignment horizontal="right"/>
    </xf>
    <xf numFmtId="0" fontId="21" fillId="11" borderId="14" xfId="0" applyFont="1" applyFill="1" applyBorder="1"/>
    <xf numFmtId="0" fontId="0" fillId="11" borderId="14" xfId="0" applyFill="1" applyBorder="1"/>
    <xf numFmtId="0" fontId="0" fillId="11" borderId="15" xfId="0" applyFill="1" applyBorder="1"/>
    <xf numFmtId="0" fontId="16" fillId="11" borderId="16" xfId="0" applyFont="1" applyFill="1" applyBorder="1" applyAlignment="1">
      <alignment horizontal="right"/>
    </xf>
    <xf numFmtId="2" fontId="2" fillId="11" borderId="0" xfId="0" applyNumberFormat="1" applyFont="1" applyFill="1" applyAlignment="1">
      <alignment horizontal="right"/>
    </xf>
    <xf numFmtId="0" fontId="16" fillId="11" borderId="0" xfId="0" applyFont="1" applyFill="1" applyAlignment="1">
      <alignment horizontal="right"/>
    </xf>
    <xf numFmtId="0" fontId="21" fillId="11" borderId="0" xfId="0" applyFont="1" applyFill="1"/>
    <xf numFmtId="0" fontId="0" fillId="11" borderId="17" xfId="0" applyFill="1" applyBorder="1"/>
    <xf numFmtId="0" fontId="16" fillId="10" borderId="13" xfId="0" applyFont="1" applyFill="1" applyBorder="1" applyAlignment="1">
      <alignment horizontal="right"/>
    </xf>
    <xf numFmtId="2" fontId="2" fillId="10" borderId="14" xfId="0" applyNumberFormat="1" applyFont="1" applyFill="1" applyBorder="1" applyAlignment="1">
      <alignment horizontal="right"/>
    </xf>
    <xf numFmtId="0" fontId="16" fillId="10" borderId="14" xfId="0" applyFont="1" applyFill="1" applyBorder="1" applyAlignment="1">
      <alignment horizontal="right"/>
    </xf>
    <xf numFmtId="0" fontId="21" fillId="10" borderId="16" xfId="0" applyFont="1" applyFill="1" applyBorder="1" applyAlignment="1">
      <alignment horizontal="left" indent="1"/>
    </xf>
    <xf numFmtId="0" fontId="21" fillId="10" borderId="18" xfId="0" applyFont="1" applyFill="1" applyBorder="1" applyAlignment="1">
      <alignment horizontal="left" indent="1"/>
    </xf>
    <xf numFmtId="2" fontId="2" fillId="10" borderId="0" xfId="0" applyNumberFormat="1" applyFont="1" applyFill="1" applyAlignment="1">
      <alignment horizontal="right"/>
    </xf>
    <xf numFmtId="0" fontId="16" fillId="10" borderId="0" xfId="0" applyFont="1" applyFill="1" applyAlignment="1">
      <alignment horizontal="right"/>
    </xf>
    <xf numFmtId="0" fontId="16" fillId="10" borderId="12" xfId="0" applyFont="1" applyFill="1" applyBorder="1" applyAlignment="1">
      <alignment horizontal="right"/>
    </xf>
    <xf numFmtId="1" fontId="2" fillId="5" borderId="0" xfId="0" applyNumberFormat="1" applyFont="1" applyFill="1" applyAlignment="1">
      <alignment horizontal="right"/>
    </xf>
    <xf numFmtId="2" fontId="21" fillId="13" borderId="0" xfId="0" applyNumberFormat="1" applyFont="1" applyFill="1" applyAlignment="1">
      <alignment horizontal="left"/>
    </xf>
    <xf numFmtId="2" fontId="2" fillId="13" borderId="13" xfId="0" applyNumberFormat="1" applyFont="1" applyFill="1" applyBorder="1" applyAlignment="1">
      <alignment horizontal="right"/>
    </xf>
    <xf numFmtId="0" fontId="21" fillId="13" borderId="16" xfId="0" applyFont="1" applyFill="1" applyBorder="1" applyAlignment="1">
      <alignment horizontal="right"/>
    </xf>
    <xf numFmtId="0" fontId="0" fillId="13" borderId="16" xfId="0" applyFill="1" applyBorder="1"/>
    <xf numFmtId="0" fontId="0" fillId="12" borderId="12" xfId="0" applyFill="1" applyBorder="1" applyAlignment="1">
      <alignment horizontal="right"/>
    </xf>
    <xf numFmtId="0" fontId="21" fillId="10" borderId="0" xfId="0" applyFont="1" applyFill="1" applyAlignment="1">
      <alignment horizontal="left"/>
    </xf>
    <xf numFmtId="0" fontId="4" fillId="0" borderId="0" xfId="0" applyFont="1" applyAlignment="1">
      <alignment horizontal="left" indent="1"/>
    </xf>
    <xf numFmtId="0" fontId="4" fillId="10" borderId="16" xfId="0" applyFont="1" applyFill="1" applyBorder="1" applyAlignment="1">
      <alignment horizontal="right" indent="1"/>
    </xf>
    <xf numFmtId="0" fontId="33" fillId="5" borderId="23" xfId="0" applyFont="1" applyFill="1" applyBorder="1" applyAlignment="1">
      <alignment horizontal="center"/>
    </xf>
    <xf numFmtId="0" fontId="4" fillId="5" borderId="24" xfId="0" applyFont="1" applyFill="1" applyBorder="1"/>
    <xf numFmtId="0" fontId="4" fillId="5" borderId="25" xfId="0" applyFont="1" applyFill="1" applyBorder="1"/>
    <xf numFmtId="0" fontId="4" fillId="5" borderId="25" xfId="0" applyFont="1" applyFill="1" applyBorder="1" applyAlignment="1">
      <alignment horizontal="right"/>
    </xf>
    <xf numFmtId="0" fontId="2" fillId="6" borderId="26" xfId="0" applyFont="1" applyFill="1" applyBorder="1"/>
    <xf numFmtId="0" fontId="2" fillId="5" borderId="27" xfId="0" applyFont="1" applyFill="1" applyBorder="1"/>
    <xf numFmtId="0" fontId="2" fillId="6" borderId="28" xfId="0" applyFont="1" applyFill="1" applyBorder="1"/>
    <xf numFmtId="166" fontId="16" fillId="5" borderId="29" xfId="0" applyNumberFormat="1" applyFont="1" applyFill="1" applyBorder="1" applyProtection="1">
      <protection locked="0"/>
    </xf>
    <xf numFmtId="0" fontId="2" fillId="6" borderId="30" xfId="0" applyFont="1" applyFill="1" applyBorder="1"/>
    <xf numFmtId="0" fontId="11" fillId="5" borderId="10" xfId="0" applyFont="1" applyFill="1" applyBorder="1" applyAlignment="1">
      <alignment horizontal="left" vertical="center" wrapText="1"/>
    </xf>
    <xf numFmtId="0" fontId="12" fillId="5" borderId="10" xfId="0" applyFont="1" applyFill="1" applyBorder="1" applyAlignment="1">
      <alignment horizontal="left" vertical="center" wrapText="1"/>
    </xf>
    <xf numFmtId="11" fontId="0" fillId="5" borderId="0" xfId="0" applyNumberFormat="1" applyFill="1"/>
    <xf numFmtId="169" fontId="16" fillId="0" borderId="3" xfId="0" applyNumberFormat="1" applyFont="1" applyBorder="1" applyProtection="1"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4" fillId="4" borderId="8" xfId="0" applyFont="1" applyFill="1" applyBorder="1" applyAlignment="1">
      <alignment horizontal="left"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>
      <alignment horizontal="center" vertical="center"/>
    </xf>
    <xf numFmtId="0" fontId="0" fillId="0" borderId="11" xfId="0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DA8F"/>
      <color rgb="FFFFEDC9"/>
      <color rgb="FFFFCC66"/>
      <color rgb="FFCCFFCC"/>
      <color rgb="FFCCFF99"/>
      <color rgb="FFCCFF66"/>
      <color rgb="FF66FF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6</xdr:row>
      <xdr:rowOff>0</xdr:rowOff>
    </xdr:from>
    <xdr:to>
      <xdr:col>8</xdr:col>
      <xdr:colOff>514350</xdr:colOff>
      <xdr:row>6</xdr:row>
      <xdr:rowOff>304800</xdr:rowOff>
    </xdr:to>
    <xdr:sp macro="" textlink="">
      <xdr:nvSpPr>
        <xdr:cNvPr id="1025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9</xdr:col>
      <xdr:colOff>476250</xdr:colOff>
      <xdr:row>6</xdr:row>
      <xdr:rowOff>38100</xdr:rowOff>
    </xdr:from>
    <xdr:to>
      <xdr:col>9</xdr:col>
      <xdr:colOff>771525</xdr:colOff>
      <xdr:row>6</xdr:row>
      <xdr:rowOff>314325</xdr:rowOff>
    </xdr:to>
    <xdr:sp macro="" textlink="">
      <xdr:nvSpPr>
        <xdr:cNvPr id="1026" name="Object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9</xdr:col>
      <xdr:colOff>590550</xdr:colOff>
      <xdr:row>17</xdr:row>
      <xdr:rowOff>85725</xdr:rowOff>
    </xdr:from>
    <xdr:to>
      <xdr:col>9</xdr:col>
      <xdr:colOff>885825</xdr:colOff>
      <xdr:row>17</xdr:row>
      <xdr:rowOff>361950</xdr:rowOff>
    </xdr:to>
    <xdr:sp macro="" textlink="">
      <xdr:nvSpPr>
        <xdr:cNvPr id="1029" name="Object 5" hidden="1">
          <a:extLst>
            <a:ext uri="{63B3BB69-23CF-44E3-9099-C40C66FF867C}">
              <a14:compatExt xmlns:a14="http://schemas.microsoft.com/office/drawing/2010/main" spid="_x0000_s1029"/>
            </a:ex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>
    <xdr:from>
      <xdr:col>8</xdr:col>
      <xdr:colOff>76200</xdr:colOff>
      <xdr:row>5</xdr:row>
      <xdr:rowOff>285750</xdr:rowOff>
    </xdr:from>
    <xdr:to>
      <xdr:col>8</xdr:col>
      <xdr:colOff>647700</xdr:colOff>
      <xdr:row>7</xdr:row>
      <xdr:rowOff>57151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5092700" y="1492250"/>
          <a:ext cx="571500" cy="469901"/>
          <a:chOff x="8572500" y="1352549"/>
          <a:chExt cx="571500" cy="466725"/>
        </a:xfrm>
      </xdr:grpSpPr>
      <xdr:sp macro="" textlink="">
        <xdr:nvSpPr>
          <xdr:cNvPr id="9" name="Textfeld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8572500" y="1352549"/>
            <a:ext cx="571500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1100" b="1"/>
              <a:t>mSv/h</a:t>
            </a:r>
          </a:p>
          <a:p>
            <a:r>
              <a:rPr lang="de-CH" sz="1100" b="1"/>
              <a:t>  GBq</a:t>
            </a:r>
          </a:p>
        </xdr:txBody>
      </xdr: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8658225" y="1562100"/>
            <a:ext cx="381000" cy="0"/>
          </a:xfrm>
          <a:prstGeom prst="line">
            <a:avLst/>
          </a:prstGeom>
          <a:ln w="3175">
            <a:solidFill>
              <a:schemeClr val="tx1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609600</xdr:colOff>
      <xdr:row>17</xdr:row>
      <xdr:rowOff>66675</xdr:rowOff>
    </xdr:from>
    <xdr:to>
      <xdr:col>10</xdr:col>
      <xdr:colOff>19050</xdr:colOff>
      <xdr:row>17</xdr:row>
      <xdr:rowOff>342900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238875" y="5229225"/>
          <a:ext cx="5715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mSv/h</a:t>
          </a:r>
        </a:p>
      </xdr:txBody>
    </xdr:sp>
    <xdr:clientData/>
  </xdr:twoCellAnchor>
  <xdr:twoCellAnchor>
    <xdr:from>
      <xdr:col>9</xdr:col>
      <xdr:colOff>304800</xdr:colOff>
      <xdr:row>6</xdr:row>
      <xdr:rowOff>66675</xdr:rowOff>
    </xdr:from>
    <xdr:to>
      <xdr:col>9</xdr:col>
      <xdr:colOff>876300</xdr:colOff>
      <xdr:row>6</xdr:row>
      <xdr:rowOff>342900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34075" y="1628775"/>
          <a:ext cx="571500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mSv/h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0</xdr:row>
      <xdr:rowOff>158750</xdr:rowOff>
    </xdr:from>
    <xdr:to>
      <xdr:col>10</xdr:col>
      <xdr:colOff>615950</xdr:colOff>
      <xdr:row>72</xdr:row>
      <xdr:rowOff>3175</xdr:rowOff>
    </xdr:to>
    <xdr:pic>
      <xdr:nvPicPr>
        <xdr:cNvPr id="8197" name="Picture 1">
          <a:extLst>
            <a:ext uri="{FF2B5EF4-FFF2-40B4-BE49-F238E27FC236}">
              <a16:creationId xmlns:a16="http://schemas.microsoft.com/office/drawing/2014/main" id="{00000000-0008-0000-0100-000005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58750"/>
          <a:ext cx="8439150" cy="1173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38100</xdr:rowOff>
    </xdr:from>
    <xdr:to>
      <xdr:col>13</xdr:col>
      <xdr:colOff>73025</xdr:colOff>
      <xdr:row>100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38100"/>
          <a:ext cx="9972675" cy="1594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47625</xdr:colOff>
      <xdr:row>100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953625" cy="1596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1171616</xdr:colOff>
      <xdr:row>14</xdr:row>
      <xdr:rowOff>28493</xdr:rowOff>
    </xdr:from>
    <xdr:to>
      <xdr:col>9</xdr:col>
      <xdr:colOff>269916</xdr:colOff>
      <xdr:row>17</xdr:row>
      <xdr:rowOff>94639</xdr:rowOff>
    </xdr:to>
    <xdr:grpSp>
      <xdr:nvGrpSpPr>
        <xdr:cNvPr id="5" name="Gruppier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pSpPr/>
      </xdr:nvGrpSpPr>
      <xdr:grpSpPr>
        <a:xfrm>
          <a:off x="6587091" y="2162093"/>
          <a:ext cx="980440" cy="535069"/>
          <a:chOff x="8572500" y="1352549"/>
          <a:chExt cx="571500" cy="466725"/>
        </a:xfrm>
      </xdr:grpSpPr>
      <xdr:sp macro="" textlink="">
        <xdr:nvSpPr>
          <xdr:cNvPr id="2" name="Textfeld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 txBox="1"/>
        </xdr:nvSpPr>
        <xdr:spPr>
          <a:xfrm>
            <a:off x="8572500" y="1352549"/>
            <a:ext cx="571500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1100"/>
              <a:t>mSv/h</a:t>
            </a:r>
          </a:p>
          <a:p>
            <a:r>
              <a:rPr lang="de-CH" sz="1100"/>
              <a:t>  GBq</a:t>
            </a:r>
          </a:p>
        </xdr:txBody>
      </xdr:sp>
      <xdr:cxnSp macro="">
        <xdr:nvCxnSpPr>
          <xdr:cNvPr id="4" name="Gerader Verbinder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CxnSpPr/>
        </xdr:nvCxnSpPr>
        <xdr:spPr>
          <a:xfrm>
            <a:off x="8614051" y="1562100"/>
            <a:ext cx="381000" cy="0"/>
          </a:xfrm>
          <a:prstGeom prst="line">
            <a:avLst/>
          </a:prstGeom>
          <a:ln w="3175">
            <a:solidFill>
              <a:schemeClr val="tx1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3175</xdr:colOff>
      <xdr:row>16</xdr:row>
      <xdr:rowOff>38099</xdr:rowOff>
    </xdr:from>
    <xdr:to>
      <xdr:col>9</xdr:col>
      <xdr:colOff>168275</xdr:colOff>
      <xdr:row>19</xdr:row>
      <xdr:rowOff>104775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6591544" y="2523391"/>
          <a:ext cx="874346" cy="535599"/>
          <a:chOff x="8804413" y="1352549"/>
          <a:chExt cx="571500" cy="466725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 txBox="1"/>
        </xdr:nvSpPr>
        <xdr:spPr>
          <a:xfrm>
            <a:off x="8804413" y="1352549"/>
            <a:ext cx="571500" cy="4667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1100"/>
              <a:t>mSv/h</a:t>
            </a:r>
          </a:p>
          <a:p>
            <a:r>
              <a:rPr lang="de-CH" sz="1100"/>
              <a:t>  GBq</a:t>
            </a:r>
          </a:p>
        </xdr:txBody>
      </xdr: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CxnSpPr/>
        </xdr:nvCxnSpPr>
        <xdr:spPr>
          <a:xfrm>
            <a:off x="8812834" y="1547485"/>
            <a:ext cx="381000" cy="0"/>
          </a:xfrm>
          <a:prstGeom prst="line">
            <a:avLst/>
          </a:prstGeom>
          <a:ln w="3175">
            <a:solidFill>
              <a:schemeClr val="tx1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615043</xdr:colOff>
      <xdr:row>43</xdr:row>
      <xdr:rowOff>33384</xdr:rowOff>
    </xdr:from>
    <xdr:to>
      <xdr:col>6</xdr:col>
      <xdr:colOff>718457</xdr:colOff>
      <xdr:row>43</xdr:row>
      <xdr:rowOff>143601</xdr:rowOff>
    </xdr:to>
    <xdr:sp macro="" textlink="">
      <xdr:nvSpPr>
        <xdr:cNvPr id="3" name="Cub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232763" y="5971904"/>
          <a:ext cx="103414" cy="110217"/>
        </a:xfrm>
        <a:prstGeom prst="cube">
          <a:avLst>
            <a:gd name="adj" fmla="val 29095"/>
          </a:avLst>
        </a:prstGeom>
        <a:noFill/>
        <a:ln w="3175">
          <a:solidFill>
            <a:schemeClr val="tx1"/>
          </a:solidFill>
        </a:ln>
        <a:effectLst/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10</xdr:col>
      <xdr:colOff>301626</xdr:colOff>
      <xdr:row>36</xdr:row>
      <xdr:rowOff>39688</xdr:rowOff>
    </xdr:from>
    <xdr:to>
      <xdr:col>13</xdr:col>
      <xdr:colOff>452438</xdr:colOff>
      <xdr:row>39</xdr:row>
      <xdr:rowOff>71437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8604251" y="5318126"/>
          <a:ext cx="2452687" cy="460374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Richtwert </a:t>
          </a:r>
          <a:r>
            <a:rPr lang="de-CH" sz="1100" b="1"/>
            <a:t>1 CS </a:t>
          </a:r>
          <a:r>
            <a:rPr lang="de-CH" sz="1100"/>
            <a:t>entspricht 1/10 Mak-Wert für die Haut                  (bei 8760 h)</a:t>
          </a:r>
        </a:p>
      </xdr:txBody>
    </xdr:sp>
    <xdr:clientData/>
  </xdr:twoCellAnchor>
  <xdr:twoCellAnchor>
    <xdr:from>
      <xdr:col>10</xdr:col>
      <xdr:colOff>295276</xdr:colOff>
      <xdr:row>41</xdr:row>
      <xdr:rowOff>33338</xdr:rowOff>
    </xdr:from>
    <xdr:to>
      <xdr:col>13</xdr:col>
      <xdr:colOff>446088</xdr:colOff>
      <xdr:row>43</xdr:row>
      <xdr:rowOff>144462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8597901" y="6026151"/>
          <a:ext cx="2452687" cy="460374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Richtwert </a:t>
          </a:r>
          <a:r>
            <a:rPr lang="de-CH" sz="1100" b="1"/>
            <a:t>1 CA </a:t>
          </a:r>
          <a:r>
            <a:rPr lang="de-CH" sz="1100"/>
            <a:t>entspricht Mak-Wert für beruflich</a:t>
          </a:r>
          <a:r>
            <a:rPr lang="de-CH" sz="1100" baseline="0"/>
            <a:t> Strahlenexponiert</a:t>
          </a:r>
          <a:r>
            <a:rPr lang="de-CH" sz="1100"/>
            <a:t> (bei 2000 h)</a:t>
          </a:r>
        </a:p>
      </xdr:txBody>
    </xdr:sp>
    <xdr:clientData/>
  </xdr:twoCellAnchor>
  <xdr:twoCellAnchor>
    <xdr:from>
      <xdr:col>8</xdr:col>
      <xdr:colOff>690562</xdr:colOff>
      <xdr:row>2</xdr:row>
      <xdr:rowOff>150813</xdr:rowOff>
    </xdr:from>
    <xdr:to>
      <xdr:col>13</xdr:col>
      <xdr:colOff>365124</xdr:colOff>
      <xdr:row>5</xdr:row>
      <xdr:rowOff>174625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7334250" y="563563"/>
          <a:ext cx="3635374" cy="492125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/>
            <a:t>Ein </a:t>
          </a:r>
          <a:r>
            <a:rPr lang="de-CH" sz="1100" b="1"/>
            <a:t>A2</a:t>
          </a:r>
          <a:r>
            <a:rPr lang="de-CH" sz="1100"/>
            <a:t> verursacht im geschätzten ungünstigsten Fall (nicht gesammte Aktivität) </a:t>
          </a:r>
          <a:r>
            <a:rPr lang="de-CH" sz="1100" b="1"/>
            <a:t>50 mSv </a:t>
          </a:r>
          <a:r>
            <a:rPr lang="de-CH" sz="1100"/>
            <a:t>gem. IAEA SSG-26</a:t>
          </a:r>
        </a:p>
      </xdr:txBody>
    </xdr:sp>
    <xdr:clientData/>
  </xdr:twoCellAnchor>
  <xdr:twoCellAnchor editAs="oneCell">
    <xdr:from>
      <xdr:col>1</xdr:col>
      <xdr:colOff>150813</xdr:colOff>
      <xdr:row>2</xdr:row>
      <xdr:rowOff>47625</xdr:rowOff>
    </xdr:from>
    <xdr:to>
      <xdr:col>1</xdr:col>
      <xdr:colOff>552449</xdr:colOff>
      <xdr:row>4</xdr:row>
      <xdr:rowOff>56653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22251" y="460375"/>
          <a:ext cx="396874" cy="401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rgb="FFFFFF00"/>
    <pageSetUpPr fitToPage="1"/>
  </sheetPr>
  <dimension ref="A1:M25"/>
  <sheetViews>
    <sheetView showGridLines="0" showRowColHeaders="0" tabSelected="1" zoomScale="120" zoomScaleNormal="120" workbookViewId="0">
      <selection activeCell="B8" sqref="B8"/>
    </sheetView>
  </sheetViews>
  <sheetFormatPr baseColWidth="10" defaultColWidth="11.44140625" defaultRowHeight="13.2"/>
  <cols>
    <col min="1" max="1" width="2.6640625" customWidth="1"/>
    <col min="2" max="2" width="9.109375" customWidth="1"/>
    <col min="3" max="3" width="7.44140625" customWidth="1"/>
    <col min="4" max="4" width="10.5546875" customWidth="1"/>
    <col min="5" max="5" width="14.88671875" customWidth="1"/>
    <col min="6" max="6" width="12" customWidth="1"/>
    <col min="7" max="7" width="15" customWidth="1"/>
    <col min="8" max="8" width="1.44140625" customWidth="1"/>
    <col min="9" max="9" width="10.109375" customWidth="1"/>
    <col min="10" max="10" width="17.44140625" customWidth="1"/>
    <col min="11" max="11" width="12" customWidth="1"/>
    <col min="12" max="12" width="34.5546875" customWidth="1"/>
    <col min="13" max="13" width="0.6640625" customWidth="1"/>
  </cols>
  <sheetData>
    <row r="1" spans="1:12" ht="28.5" customHeight="1">
      <c r="B1" s="217" t="s">
        <v>0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ht="5.0999999999999996" customHeight="1"/>
    <row r="3" spans="1:12" s="1" customFormat="1" ht="26.25" customHeight="1">
      <c r="B3" s="218" t="s">
        <v>1</v>
      </c>
      <c r="C3" s="218"/>
      <c r="D3" s="218"/>
      <c r="E3" s="218"/>
      <c r="F3" s="218" t="s">
        <v>2</v>
      </c>
      <c r="G3" s="218"/>
      <c r="H3" s="218"/>
      <c r="I3" s="218"/>
      <c r="J3" s="218" t="s">
        <v>3</v>
      </c>
      <c r="K3" s="218"/>
      <c r="L3" s="218"/>
    </row>
    <row r="4" spans="1:12" s="1" customFormat="1" ht="9" customHeight="1" thickBot="1"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27" customHeight="1" thickBot="1">
      <c r="B5" s="93"/>
      <c r="F5" s="214" t="s">
        <v>4</v>
      </c>
      <c r="G5" s="216"/>
      <c r="H5" s="10"/>
      <c r="I5" s="214" t="s">
        <v>5</v>
      </c>
      <c r="J5" s="215"/>
    </row>
    <row r="6" spans="1:12" s="2" customFormat="1" ht="27.75" customHeight="1">
      <c r="B6" s="107" t="s">
        <v>6</v>
      </c>
      <c r="C6" s="211" t="s">
        <v>7</v>
      </c>
      <c r="D6" s="107" t="s">
        <v>8</v>
      </c>
      <c r="E6" s="107" t="s">
        <v>9</v>
      </c>
      <c r="F6" s="41" t="s">
        <v>10</v>
      </c>
      <c r="G6" s="213" t="s">
        <v>11</v>
      </c>
      <c r="H6" s="41"/>
      <c r="I6" s="41" t="s">
        <v>12</v>
      </c>
      <c r="J6" s="41" t="s">
        <v>13</v>
      </c>
      <c r="K6" s="107" t="s">
        <v>14</v>
      </c>
      <c r="L6" s="107" t="s">
        <v>15</v>
      </c>
    </row>
    <row r="7" spans="1:12" s="2" customFormat="1" ht="27.75" customHeight="1">
      <c r="B7" s="108"/>
      <c r="C7" s="212"/>
      <c r="D7" s="42" t="s">
        <v>16</v>
      </c>
      <c r="E7" s="42" t="s">
        <v>17</v>
      </c>
      <c r="F7" s="42" t="s">
        <v>18</v>
      </c>
      <c r="G7" s="212"/>
      <c r="H7" s="108"/>
      <c r="I7" s="108"/>
      <c r="J7" s="108"/>
      <c r="K7" s="108" t="s">
        <v>1087</v>
      </c>
      <c r="L7" s="108" t="s">
        <v>19</v>
      </c>
    </row>
    <row r="8" spans="1:12" s="3" customFormat="1" ht="27.75" customHeight="1">
      <c r="A8" s="3">
        <v>1</v>
      </c>
      <c r="B8" s="43" t="s">
        <v>20</v>
      </c>
      <c r="C8" s="92" t="str">
        <f t="shared" ref="C8:C16" si="0">IF(ISNA(VLOOKUP(B8,StSVplus,5,TRUE)),"",VLOOKUP(B8,StSVplus,5,TRUE))</f>
        <v/>
      </c>
      <c r="D8" s="25" t="s">
        <v>21</v>
      </c>
      <c r="E8" s="26"/>
      <c r="F8" s="6" t="str">
        <f t="shared" ref="F8:F16" si="1">IF(ISNA(VLOOKUP(B8,StSVplus,13,TRUE)),"",VLOOKUP(B8,StSVplus,13,TRUE))</f>
        <v/>
      </c>
      <c r="G8" s="47" t="str">
        <f>IF(AND(C8&lt;=700,D8="Nein"),(E8*1000000000)/F8,"-")</f>
        <v>-</v>
      </c>
      <c r="H8" s="7"/>
      <c r="I8" s="23" t="str">
        <f t="shared" ref="I8:I16" si="2">IF(ISNA(VLOOKUP(B8,StSVplus,9,TRUE)),"",VLOOKUP(B8,StSVplus,9,TRUE))</f>
        <v/>
      </c>
      <c r="J8" s="8" t="str">
        <f t="shared" ref="J8:J16" si="3">IF(I8="","-",IF(OR(C8&gt;700,D8="Ja"),(E8*I8),"-"))</f>
        <v>-</v>
      </c>
      <c r="K8" s="4" t="str">
        <f>IF(ISNA(VLOOKUP(B8,StSVplus,2,TRUE)),"",VLOOKUP(B8,StSVplus,2,TRUE))</f>
        <v/>
      </c>
      <c r="L8" s="44"/>
    </row>
    <row r="9" spans="1:12" s="3" customFormat="1" ht="27.75" customHeight="1">
      <c r="A9" s="3">
        <v>2</v>
      </c>
      <c r="B9" s="43" t="s">
        <v>20</v>
      </c>
      <c r="C9" s="4" t="str">
        <f t="shared" si="0"/>
        <v/>
      </c>
      <c r="D9" s="25" t="s">
        <v>21</v>
      </c>
      <c r="E9" s="26"/>
      <c r="F9" s="6" t="str">
        <f t="shared" si="1"/>
        <v/>
      </c>
      <c r="G9" s="47" t="str">
        <f t="shared" ref="G9:G16" si="4">IF(AND(C9&lt;=700,D9="Nein"),(E9*1000000000)/F9,"-")</f>
        <v>-</v>
      </c>
      <c r="H9" s="7"/>
      <c r="I9" s="23" t="str">
        <f t="shared" si="2"/>
        <v/>
      </c>
      <c r="J9" s="8" t="str">
        <f t="shared" si="3"/>
        <v>-</v>
      </c>
      <c r="K9" s="4" t="str">
        <f>IF(ISNA(VLOOKUP(B9,StSVplus,2,TRUE)),"",VLOOKUP(B9,StSVplus,2,TRUE))</f>
        <v/>
      </c>
      <c r="L9" s="45"/>
    </row>
    <row r="10" spans="1:12" s="3" customFormat="1" ht="27.75" customHeight="1">
      <c r="A10" s="3">
        <v>3</v>
      </c>
      <c r="B10" s="43" t="s">
        <v>20</v>
      </c>
      <c r="C10" s="4" t="str">
        <f t="shared" si="0"/>
        <v/>
      </c>
      <c r="D10" s="25" t="s">
        <v>21</v>
      </c>
      <c r="E10" s="26"/>
      <c r="F10" s="6" t="str">
        <f t="shared" si="1"/>
        <v/>
      </c>
      <c r="G10" s="47" t="str">
        <f t="shared" si="4"/>
        <v>-</v>
      </c>
      <c r="H10" s="7"/>
      <c r="I10" s="23" t="str">
        <f t="shared" si="2"/>
        <v/>
      </c>
      <c r="J10" s="8" t="str">
        <f t="shared" si="3"/>
        <v>-</v>
      </c>
      <c r="K10" s="4" t="str">
        <f t="shared" ref="K10:K16" si="5">IF(ISNA(VLOOKUP(B10,StSVplus,2,TRUE)),"",VLOOKUP(B10,StSVplus,2,TRUE))</f>
        <v/>
      </c>
      <c r="L10" s="45"/>
    </row>
    <row r="11" spans="1:12" s="3" customFormat="1" ht="27.75" customHeight="1">
      <c r="A11" s="3">
        <v>4</v>
      </c>
      <c r="B11" s="43" t="s">
        <v>20</v>
      </c>
      <c r="C11" s="4" t="str">
        <f t="shared" si="0"/>
        <v/>
      </c>
      <c r="D11" s="25" t="s">
        <v>21</v>
      </c>
      <c r="E11" s="26"/>
      <c r="F11" s="6" t="str">
        <f t="shared" si="1"/>
        <v/>
      </c>
      <c r="G11" s="47" t="str">
        <f>IF(AND(C11&lt;=700,D11="Nein"),(E11*1000000000)/F11,"-")</f>
        <v>-</v>
      </c>
      <c r="H11" s="7"/>
      <c r="I11" s="23" t="str">
        <f t="shared" si="2"/>
        <v/>
      </c>
      <c r="J11" s="8" t="str">
        <f>IF(I11="","-",IF(OR(C11&gt;700,D11="Ja"),(E11*I11),"-"))</f>
        <v>-</v>
      </c>
      <c r="K11" s="4" t="str">
        <f t="shared" si="5"/>
        <v/>
      </c>
      <c r="L11" s="45"/>
    </row>
    <row r="12" spans="1:12" s="3" customFormat="1" ht="27.75" customHeight="1">
      <c r="A12" s="3">
        <v>5</v>
      </c>
      <c r="B12" s="43" t="s">
        <v>20</v>
      </c>
      <c r="C12" s="4" t="str">
        <f t="shared" si="0"/>
        <v/>
      </c>
      <c r="D12" s="25" t="s">
        <v>21</v>
      </c>
      <c r="E12" s="26"/>
      <c r="F12" s="6" t="str">
        <f t="shared" si="1"/>
        <v/>
      </c>
      <c r="G12" s="47" t="str">
        <f t="shared" si="4"/>
        <v>-</v>
      </c>
      <c r="H12" s="7"/>
      <c r="I12" s="23" t="str">
        <f t="shared" si="2"/>
        <v/>
      </c>
      <c r="J12" s="8" t="str">
        <f t="shared" si="3"/>
        <v>-</v>
      </c>
      <c r="K12" s="4" t="str">
        <f t="shared" si="5"/>
        <v/>
      </c>
      <c r="L12" s="44" t="s">
        <v>22</v>
      </c>
    </row>
    <row r="13" spans="1:12" s="3" customFormat="1" ht="27.75" customHeight="1">
      <c r="A13" s="3">
        <v>6</v>
      </c>
      <c r="B13" s="43" t="s">
        <v>20</v>
      </c>
      <c r="C13" s="4" t="str">
        <f t="shared" si="0"/>
        <v/>
      </c>
      <c r="D13" s="25" t="s">
        <v>21</v>
      </c>
      <c r="E13" s="49"/>
      <c r="F13" s="6" t="str">
        <f t="shared" si="1"/>
        <v/>
      </c>
      <c r="G13" s="47" t="str">
        <f t="shared" si="4"/>
        <v>-</v>
      </c>
      <c r="H13" s="7"/>
      <c r="I13" s="23" t="str">
        <f t="shared" si="2"/>
        <v/>
      </c>
      <c r="J13" s="8" t="str">
        <f t="shared" si="3"/>
        <v>-</v>
      </c>
      <c r="K13" s="4" t="str">
        <f t="shared" si="5"/>
        <v/>
      </c>
      <c r="L13" s="45"/>
    </row>
    <row r="14" spans="1:12" s="3" customFormat="1" ht="27.75" customHeight="1">
      <c r="A14" s="3">
        <v>7</v>
      </c>
      <c r="B14" s="43" t="s">
        <v>20</v>
      </c>
      <c r="C14" s="4" t="str">
        <f t="shared" ref="C14" si="6">IF(ISNA(VLOOKUP(B14,StSVplus,5,TRUE)),"",VLOOKUP(B14,StSVplus,5,TRUE))</f>
        <v/>
      </c>
      <c r="D14" s="25" t="s">
        <v>21</v>
      </c>
      <c r="E14" s="49"/>
      <c r="F14" s="6" t="str">
        <f t="shared" ref="F14" si="7">IF(ISNA(VLOOKUP(B14,StSVplus,13,TRUE)),"",VLOOKUP(B14,StSVplus,13,TRUE))</f>
        <v/>
      </c>
      <c r="G14" s="47" t="str">
        <f t="shared" si="4"/>
        <v>-</v>
      </c>
      <c r="H14" s="7"/>
      <c r="I14" s="23" t="str">
        <f t="shared" ref="I14" si="8">IF(ISNA(VLOOKUP(B14,StSVplus,9,TRUE)),"",VLOOKUP(B14,StSVplus,9,TRUE))</f>
        <v/>
      </c>
      <c r="J14" s="8" t="str">
        <f t="shared" ref="J14" si="9">IF(I14="","-",IF(OR(C14&gt;700,D14="Ja"),(E14*I14),"-"))</f>
        <v>-</v>
      </c>
      <c r="K14" s="4" t="str">
        <f t="shared" ref="K14" si="10">IF(ISNA(VLOOKUP(B14,StSVplus,2,TRUE)),"",VLOOKUP(B14,StSVplus,2,TRUE))</f>
        <v/>
      </c>
      <c r="L14" s="45"/>
    </row>
    <row r="15" spans="1:12" s="3" customFormat="1" ht="27.75" customHeight="1">
      <c r="A15" s="3">
        <v>8</v>
      </c>
      <c r="B15" s="43" t="s">
        <v>20</v>
      </c>
      <c r="C15" s="4" t="str">
        <f t="shared" si="0"/>
        <v/>
      </c>
      <c r="D15" s="25" t="s">
        <v>21</v>
      </c>
      <c r="E15" s="49"/>
      <c r="F15" s="6" t="str">
        <f t="shared" si="1"/>
        <v/>
      </c>
      <c r="G15" s="47" t="str">
        <f t="shared" si="4"/>
        <v>-</v>
      </c>
      <c r="H15" s="7"/>
      <c r="I15" s="23" t="str">
        <f t="shared" si="2"/>
        <v/>
      </c>
      <c r="J15" s="8" t="str">
        <f t="shared" si="3"/>
        <v>-</v>
      </c>
      <c r="K15" s="4" t="str">
        <f t="shared" si="5"/>
        <v/>
      </c>
      <c r="L15" s="44"/>
    </row>
    <row r="16" spans="1:12" s="3" customFormat="1" ht="27.75" customHeight="1">
      <c r="A16" s="3">
        <v>9</v>
      </c>
      <c r="B16" s="43" t="s">
        <v>20</v>
      </c>
      <c r="C16" s="4" t="str">
        <f t="shared" si="0"/>
        <v/>
      </c>
      <c r="D16" s="25" t="s">
        <v>21</v>
      </c>
      <c r="E16" s="26"/>
      <c r="F16" s="6" t="str">
        <f t="shared" si="1"/>
        <v/>
      </c>
      <c r="G16" s="47" t="str">
        <f t="shared" si="4"/>
        <v>-</v>
      </c>
      <c r="H16" s="7"/>
      <c r="I16" s="23" t="str">
        <f t="shared" si="2"/>
        <v/>
      </c>
      <c r="J16" s="8" t="str">
        <f t="shared" si="3"/>
        <v>-</v>
      </c>
      <c r="K16" s="4" t="str">
        <f t="shared" si="5"/>
        <v/>
      </c>
      <c r="L16" s="44"/>
    </row>
    <row r="17" spans="1:13" ht="6" customHeight="1" thickBot="1">
      <c r="G17" s="5"/>
      <c r="H17" s="5"/>
      <c r="J17" s="24"/>
      <c r="K17" s="24"/>
    </row>
    <row r="18" spans="1:13" ht="30.75" customHeight="1" thickBot="1">
      <c r="B18" s="51" t="s">
        <v>23</v>
      </c>
      <c r="C18" s="18"/>
      <c r="D18" s="19"/>
      <c r="E18" s="50" t="str">
        <f>IF(M18&lt;10,"I","II")</f>
        <v>I</v>
      </c>
      <c r="F18" s="15" t="s">
        <v>24</v>
      </c>
      <c r="G18" s="48">
        <f>SUM(G7:G16)</f>
        <v>0</v>
      </c>
      <c r="H18" s="5"/>
      <c r="I18" s="15" t="s">
        <v>25</v>
      </c>
      <c r="J18" s="16">
        <f>SUM(J7:J16)</f>
        <v>0</v>
      </c>
      <c r="K18" s="24"/>
      <c r="M18" s="17">
        <f>SUM(G18+J18)</f>
        <v>0</v>
      </c>
    </row>
    <row r="19" spans="1:13" ht="30.75" customHeight="1">
      <c r="B19" s="11" t="s">
        <v>26</v>
      </c>
      <c r="C19" s="11"/>
      <c r="F19" s="12"/>
      <c r="G19" s="13"/>
      <c r="H19" s="5"/>
      <c r="I19" s="11" t="s">
        <v>27</v>
      </c>
      <c r="J19" s="14"/>
      <c r="K19" s="109"/>
    </row>
    <row r="20" spans="1:13" ht="16.5" customHeight="1">
      <c r="B20" s="11" t="s">
        <v>28</v>
      </c>
      <c r="C20" s="11"/>
      <c r="G20" s="5"/>
      <c r="H20" s="5"/>
      <c r="I20" s="11" t="s">
        <v>29</v>
      </c>
      <c r="J20" s="109"/>
      <c r="K20" s="109"/>
    </row>
    <row r="21" spans="1:13" ht="9.75" customHeight="1" thickBot="1">
      <c r="A21" s="27"/>
      <c r="B21" s="27"/>
      <c r="C21" s="27"/>
      <c r="D21" s="27"/>
      <c r="E21" s="27"/>
      <c r="F21" s="27"/>
      <c r="G21" s="28"/>
      <c r="H21" s="28"/>
      <c r="I21" s="27"/>
      <c r="J21" s="110"/>
      <c r="K21" s="110"/>
      <c r="L21" s="27"/>
    </row>
    <row r="22" spans="1:13" ht="27.75" customHeight="1" thickBot="1">
      <c r="A22" s="27"/>
      <c r="B22" s="29" t="s">
        <v>30</v>
      </c>
      <c r="C22" s="30"/>
      <c r="D22" s="31"/>
      <c r="E22" s="32"/>
      <c r="F22" s="33"/>
      <c r="G22" s="34" t="s">
        <v>31</v>
      </c>
      <c r="H22" s="35"/>
      <c r="I22" s="36"/>
      <c r="J22" s="37"/>
      <c r="K22" s="37"/>
      <c r="L22" s="38"/>
    </row>
    <row r="23" spans="1:13" ht="10.5" customHeigh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s="1" customFormat="1" ht="27.75" customHeight="1">
      <c r="A24" s="39"/>
      <c r="B24" s="40" t="s">
        <v>32</v>
      </c>
      <c r="C24" s="40"/>
      <c r="D24" s="40"/>
      <c r="E24" s="40" t="s">
        <v>33</v>
      </c>
      <c r="F24" s="40"/>
      <c r="G24" s="40" t="s">
        <v>34</v>
      </c>
      <c r="H24" s="40"/>
      <c r="I24" s="40"/>
      <c r="J24" s="40"/>
      <c r="K24" s="40"/>
      <c r="L24" s="40"/>
    </row>
    <row r="25" spans="1:13" ht="27.75" customHeight="1"/>
  </sheetData>
  <sheetProtection algorithmName="SHA-512" hashValue="pnQg3Ekr+QZpp9vQ0+S7DYXrwtSBb2dchDUbqx/X5D+wSdFs0Qe3KDPjwYL4dxHD6vILnsPRJykzV9j/zreZOQ==" saltValue="YINo2lBFwXhLIR5XVAD9/w==" spinCount="100000" sheet="1" formatCells="0" formatColumns="0" formatRows="0" insertColumns="0" insertRows="0" insertHyperlinks="0" deleteColumns="0" deleteRows="0" sort="0" autoFilter="0" pivotTables="0"/>
  <dataConsolidate/>
  <mergeCells count="8">
    <mergeCell ref="C6:C7"/>
    <mergeCell ref="G6:G7"/>
    <mergeCell ref="I5:J5"/>
    <mergeCell ref="F5:G5"/>
    <mergeCell ref="B1:L1"/>
    <mergeCell ref="B3:E3"/>
    <mergeCell ref="F3:I3"/>
    <mergeCell ref="J3:L3"/>
  </mergeCells>
  <phoneticPr fontId="3" type="noConversion"/>
  <dataValidations count="2">
    <dataValidation type="list" allowBlank="1" showInputMessage="1" showErrorMessage="1" sqref="B8:B16" xr:uid="{00000000-0002-0000-0000-000000000000}">
      <formula1>Nuklid</formula1>
    </dataValidation>
    <dataValidation type="list" allowBlank="1" showInputMessage="1" showErrorMessage="1" sqref="D8:D16" xr:uid="{00000000-0002-0000-0000-000001000000}">
      <formula1>Auswahl</formula1>
    </dataValidation>
  </dataValidations>
  <pageMargins left="0.62992125984251968" right="0.23622047244094491" top="0.94488188976377963" bottom="0.74803149606299213" header="0.31496062992125984" footer="0.31496062992125984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"/>
  <sheetViews>
    <sheetView showGridLines="0" showRowColHeaders="0" zoomScale="50" zoomScaleNormal="50" workbookViewId="0">
      <selection activeCell="N43" sqref="N43"/>
    </sheetView>
  </sheetViews>
  <sheetFormatPr baseColWidth="10" defaultColWidth="11.44140625" defaultRowHeight="13.2"/>
  <sheetData/>
  <sheetProtection algorithmName="SHA-512" hashValue="hEZbmJDo4Ow7sdQ7IiBdEW4TtvJa2kH1Q9AajO/QEqITg9BrtIAhYFVpvWtFAEtiSmmaqY8VehNTBA0CUBcLZg==" saltValue="UFW3t0BgN+UqqsZ4+S3UBg==" spinCount="100000" sheet="1" formatCells="0" formatColumns="0" formatRows="0" insertColumns="0" insertRows="0" insertHyperlinks="0" deleteColumns="0" deleteRows="0" sort="0" autoFilter="0" pivotTables="0"/>
  <pageMargins left="0.78740157499999996" right="0.78740157499999996" top="0.984251969" bottom="0.984251969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50" zoomScaleNormal="50" workbookViewId="0">
      <selection activeCell="A10" sqref="A10"/>
    </sheetView>
  </sheetViews>
  <sheetFormatPr baseColWidth="10" defaultRowHeight="13.2"/>
  <sheetData/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="40" zoomScaleNormal="40" workbookViewId="0">
      <selection activeCell="A4" sqref="A4"/>
    </sheetView>
  </sheetViews>
  <sheetFormatPr baseColWidth="10" defaultRowHeight="13.2"/>
  <sheetData/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">
    <tabColor rgb="FF92D050"/>
    <pageSetUpPr fitToPage="1"/>
  </sheetPr>
  <dimension ref="A1:O50"/>
  <sheetViews>
    <sheetView showGridLines="0" showRowColHeaders="0" topLeftCell="A16" zoomScale="130" zoomScaleNormal="130" workbookViewId="0">
      <selection activeCell="D4" sqref="D4"/>
    </sheetView>
  </sheetViews>
  <sheetFormatPr baseColWidth="10" defaultColWidth="11.44140625" defaultRowHeight="13.2"/>
  <cols>
    <col min="1" max="1" width="1" customWidth="1"/>
    <col min="4" max="4" width="18.109375" customWidth="1"/>
    <col min="5" max="5" width="7.33203125" customWidth="1"/>
    <col min="6" max="6" width="18.88671875" customWidth="1"/>
    <col min="8" max="8" width="16.33203125" customWidth="1"/>
    <col min="9" max="9" width="10.33203125" customWidth="1"/>
    <col min="10" max="10" width="13.33203125" customWidth="1"/>
    <col min="11" max="11" width="8.33203125" customWidth="1"/>
    <col min="12" max="12" width="10.88671875" customWidth="1"/>
    <col min="13" max="13" width="13.6640625" customWidth="1"/>
    <col min="14" max="14" width="6.6640625" customWidth="1"/>
    <col min="15" max="15" width="1.21875" customWidth="1"/>
  </cols>
  <sheetData>
    <row r="1" spans="1:15" ht="24" customHeight="1">
      <c r="A1" s="125"/>
      <c r="B1" s="121" t="s">
        <v>1188</v>
      </c>
      <c r="C1" s="122"/>
      <c r="D1" s="122"/>
      <c r="E1" s="122"/>
      <c r="F1" s="122"/>
      <c r="G1" s="122"/>
      <c r="H1" s="122"/>
      <c r="I1" s="122"/>
      <c r="J1" s="123"/>
      <c r="K1" s="122"/>
      <c r="L1" s="124"/>
      <c r="M1" s="122"/>
      <c r="N1" s="194" t="s">
        <v>1193</v>
      </c>
      <c r="O1" s="125"/>
    </row>
    <row r="2" spans="1:15" ht="9" customHeight="1" thickBot="1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5"/>
      <c r="L2" s="125"/>
      <c r="M2" s="125"/>
      <c r="N2" s="125"/>
      <c r="O2" s="125"/>
    </row>
    <row r="3" spans="1:15" ht="15.6">
      <c r="A3" s="125"/>
      <c r="B3" s="199"/>
      <c r="C3" s="200" t="s">
        <v>36</v>
      </c>
      <c r="D3" s="201" t="s">
        <v>945</v>
      </c>
      <c r="E3" s="202"/>
      <c r="F3" s="126"/>
      <c r="G3" s="170" t="s">
        <v>1186</v>
      </c>
      <c r="H3" s="171"/>
      <c r="I3" s="171"/>
      <c r="J3" s="171"/>
      <c r="K3" s="172"/>
      <c r="L3" s="173"/>
      <c r="M3" s="174"/>
      <c r="N3" s="175"/>
      <c r="O3" s="125"/>
    </row>
    <row r="4" spans="1:15" ht="15">
      <c r="A4" s="125"/>
      <c r="B4" s="203"/>
      <c r="C4" s="90" t="s">
        <v>225</v>
      </c>
      <c r="D4" s="210">
        <v>3.0000000000000001E-5</v>
      </c>
      <c r="E4" s="204"/>
      <c r="F4" s="126"/>
      <c r="G4" s="176" t="s">
        <v>1138</v>
      </c>
      <c r="H4" s="189">
        <f>(IF(ISNA(VLOOKUP(C4,ADR,2,TRUE)),"",VLOOKUP(C4,ADR,2,TRUE))) * 1000</f>
        <v>400</v>
      </c>
      <c r="I4" s="106" t="s">
        <v>17</v>
      </c>
      <c r="J4" s="106"/>
      <c r="K4" s="106"/>
      <c r="L4" s="179"/>
      <c r="M4" s="106"/>
      <c r="N4" s="180"/>
      <c r="O4" s="125"/>
    </row>
    <row r="5" spans="1:15" ht="5.55" customHeight="1">
      <c r="A5" s="125"/>
      <c r="B5" s="203"/>
      <c r="C5" s="145"/>
      <c r="D5" s="146"/>
      <c r="E5" s="204"/>
      <c r="F5" s="126"/>
      <c r="G5" s="176"/>
      <c r="H5" s="177"/>
      <c r="I5" s="178"/>
      <c r="J5" s="177"/>
      <c r="K5" s="106"/>
      <c r="L5" s="179"/>
      <c r="M5" s="106"/>
      <c r="N5" s="180"/>
      <c r="O5" s="125"/>
    </row>
    <row r="6" spans="1:15" ht="15.6" thickBot="1">
      <c r="A6" s="125"/>
      <c r="B6" s="198" t="s">
        <v>1190</v>
      </c>
      <c r="C6" s="205"/>
      <c r="D6" s="205"/>
      <c r="E6" s="206"/>
      <c r="F6" s="126"/>
      <c r="G6" s="176" t="s">
        <v>1139</v>
      </c>
      <c r="H6" s="189">
        <f>(IF(ISNA(VLOOKUP(C4,ADR,3,TRUE)),"",VLOOKUP(C4,ADR,3,TRUE))) * 1000</f>
        <v>400</v>
      </c>
      <c r="I6" s="106" t="s">
        <v>17</v>
      </c>
      <c r="J6" s="177"/>
      <c r="K6" s="106"/>
      <c r="L6" s="179"/>
      <c r="M6" s="106"/>
      <c r="N6" s="180"/>
      <c r="O6" s="125"/>
    </row>
    <row r="7" spans="1:15" ht="7.5" customHeight="1">
      <c r="A7" s="125"/>
      <c r="B7" s="126"/>
      <c r="C7" s="169" t="str">
        <f>IF(C2&gt;=G7,"hoch radioaktive Quelle"," ")</f>
        <v xml:space="preserve"> </v>
      </c>
      <c r="D7" s="169"/>
      <c r="E7" s="126"/>
      <c r="F7" s="126"/>
      <c r="G7" s="176" t="s">
        <v>22</v>
      </c>
      <c r="H7" s="177"/>
      <c r="I7" s="178"/>
      <c r="J7" s="177"/>
      <c r="K7" s="106"/>
      <c r="L7" s="179"/>
      <c r="M7" s="106"/>
      <c r="N7" s="180"/>
      <c r="O7" s="125"/>
    </row>
    <row r="8" spans="1:15" ht="7.5" customHeight="1">
      <c r="A8" s="125"/>
      <c r="B8" s="126"/>
      <c r="C8" s="126"/>
      <c r="D8" s="169"/>
      <c r="E8" s="126"/>
      <c r="F8" s="126"/>
      <c r="G8" s="181"/>
      <c r="H8" s="182"/>
      <c r="I8" s="183"/>
      <c r="J8" s="191"/>
      <c r="K8" s="158"/>
      <c r="L8" s="157"/>
      <c r="M8" s="158"/>
      <c r="N8" s="159"/>
      <c r="O8" s="125"/>
    </row>
    <row r="9" spans="1:15" ht="15.6">
      <c r="A9" s="125"/>
      <c r="B9" s="126"/>
      <c r="C9" s="126"/>
      <c r="D9" s="169" t="str">
        <f>IF(D4&gt;=H9,"hoch radioaktive Quelle"," ")</f>
        <v xml:space="preserve"> </v>
      </c>
      <c r="E9" s="126"/>
      <c r="F9" s="126"/>
      <c r="G9" s="197" t="s">
        <v>1171</v>
      </c>
      <c r="H9" s="189">
        <f>(IF(ISNA(VLOOKUP(C4,ADR,8,TRUE)),"keinen",VLOOKUP(C4,ADR,8,TRUE))) * 1000</f>
        <v>30</v>
      </c>
      <c r="I9" s="195" t="s">
        <v>17</v>
      </c>
      <c r="J9" s="192" t="s">
        <v>1187</v>
      </c>
      <c r="K9" s="189">
        <f>(IF(ISNA(VLOOKUP(C4,hochAktive,3,TRUE)),"keinen",VLOOKUP(C4,hochAktive,3,TRUE)))</f>
        <v>30</v>
      </c>
      <c r="L9" s="190" t="s">
        <v>17</v>
      </c>
      <c r="M9" s="160"/>
      <c r="N9" s="162"/>
      <c r="O9" s="125"/>
    </row>
    <row r="10" spans="1:15" ht="15">
      <c r="A10" s="125"/>
      <c r="B10" s="126"/>
      <c r="C10" s="126"/>
      <c r="D10" s="169"/>
      <c r="E10" s="126"/>
      <c r="F10" s="126"/>
      <c r="G10" s="184" t="s">
        <v>1174</v>
      </c>
      <c r="H10" s="186"/>
      <c r="I10" s="187"/>
      <c r="J10" s="193"/>
      <c r="K10" s="163" t="s">
        <v>1173</v>
      </c>
      <c r="L10" s="161"/>
      <c r="M10" s="160"/>
      <c r="N10" s="162"/>
      <c r="O10" s="125"/>
    </row>
    <row r="11" spans="1:15" ht="4.95" customHeight="1">
      <c r="A11" s="125"/>
      <c r="B11" s="126"/>
      <c r="C11" s="126"/>
      <c r="D11" s="126"/>
      <c r="E11" s="126"/>
      <c r="F11" s="126"/>
      <c r="G11" s="185"/>
      <c r="H11" s="188"/>
      <c r="I11" s="188"/>
      <c r="J11" s="164"/>
      <c r="K11" s="165"/>
      <c r="L11" s="166"/>
      <c r="M11" s="165"/>
      <c r="N11" s="167"/>
      <c r="O11" s="125"/>
    </row>
    <row r="12" spans="1:15" ht="7.2" customHeight="1">
      <c r="A12" s="125"/>
      <c r="B12" s="126"/>
      <c r="C12" s="126"/>
      <c r="D12" s="126"/>
      <c r="E12" s="126"/>
      <c r="F12" s="126"/>
      <c r="G12" s="133"/>
      <c r="H12" s="133"/>
      <c r="I12" s="133"/>
      <c r="J12" s="133"/>
      <c r="K12" s="122"/>
      <c r="L12" s="122"/>
      <c r="M12" s="122"/>
      <c r="N12" s="122"/>
      <c r="O12" s="125"/>
    </row>
    <row r="13" spans="1:15" ht="9" customHeight="1">
      <c r="A13" s="125"/>
      <c r="B13" s="91"/>
      <c r="C13" s="74"/>
      <c r="D13" s="74"/>
      <c r="E13" s="74"/>
      <c r="F13" s="74"/>
      <c r="G13" s="74"/>
      <c r="H13" s="74"/>
      <c r="I13" s="74"/>
      <c r="J13" s="74"/>
      <c r="K13" s="64"/>
      <c r="L13" s="64"/>
      <c r="M13" s="64"/>
      <c r="N13" s="65"/>
      <c r="O13" s="125"/>
    </row>
    <row r="14" spans="1:15" ht="15.6">
      <c r="A14" s="125"/>
      <c r="B14" s="168" t="s">
        <v>1172</v>
      </c>
      <c r="C14" s="58" t="s">
        <v>946</v>
      </c>
      <c r="D14" s="114">
        <f>D4*1000000000</f>
        <v>30000</v>
      </c>
      <c r="E14" s="71" t="s">
        <v>18</v>
      </c>
      <c r="F14" s="71"/>
      <c r="G14" s="58" t="s">
        <v>1015</v>
      </c>
      <c r="H14" s="78">
        <f>IF(ISNA(VLOOKUP(C4,StSVplus,12,TRUE)),"",VLOOKUP(C4,StSVplus,12,TRUE))</f>
        <v>0.1</v>
      </c>
      <c r="I14" s="71" t="s">
        <v>1085</v>
      </c>
      <c r="J14" s="71"/>
      <c r="N14" s="67"/>
      <c r="O14" s="125"/>
    </row>
    <row r="15" spans="1:15" ht="9" customHeight="1">
      <c r="A15" s="125"/>
      <c r="B15" s="75"/>
      <c r="C15" s="58"/>
      <c r="D15" s="76"/>
      <c r="E15" s="71"/>
      <c r="F15" s="71"/>
      <c r="G15" s="71"/>
      <c r="H15" s="71"/>
      <c r="I15" s="53"/>
      <c r="J15" s="71"/>
      <c r="N15" s="67"/>
      <c r="O15" s="125"/>
    </row>
    <row r="16" spans="1:15" ht="18.600000000000001">
      <c r="A16" s="125"/>
      <c r="B16" s="70"/>
      <c r="C16" s="58" t="s">
        <v>947</v>
      </c>
      <c r="D16" s="117">
        <f>IF(ISNA(VLOOKUP(C4,StSVplus,20,TRUE)),"",VLOOKUP(C4,StSVplus,20,TRUE))</f>
        <v>166000000</v>
      </c>
      <c r="E16" s="80" t="s">
        <v>1101</v>
      </c>
      <c r="F16" s="116" t="str">
        <f>TEXT(F22,0) &amp; " t und " &amp; TEXT((F26*24),0) &amp;" h"</f>
        <v>1921 t und 7 h</v>
      </c>
      <c r="G16" s="79" t="s">
        <v>1090</v>
      </c>
      <c r="H16" s="78">
        <f>IF(ISNA(VLOOKUP(C4,StSVplus,9,TRUE)),"",VLOOKUP(C4,StSVplus,9,TRUE))</f>
        <v>0.36599999999999999</v>
      </c>
      <c r="I16" s="53"/>
      <c r="J16" s="83" t="s">
        <v>948</v>
      </c>
      <c r="N16" s="67"/>
      <c r="O16" s="125"/>
    </row>
    <row r="17" spans="1:15" ht="9" customHeight="1">
      <c r="A17" s="125"/>
      <c r="B17" s="70"/>
      <c r="C17" s="58"/>
      <c r="D17" s="58"/>
      <c r="E17" s="71"/>
      <c r="F17" s="71"/>
      <c r="G17" s="58"/>
      <c r="H17" s="71"/>
      <c r="I17" s="53"/>
      <c r="J17" s="83"/>
      <c r="N17" s="67"/>
      <c r="O17" s="125"/>
    </row>
    <row r="18" spans="1:15" ht="18.600000000000001">
      <c r="A18" s="125"/>
      <c r="B18" s="70"/>
      <c r="C18" s="58" t="s">
        <v>949</v>
      </c>
      <c r="D18" s="77" t="str">
        <f>IF(ISNA(VLOOKUP(C4,StSVplus,3,TRUE)),"",VLOOKUP(C4,StSVplus,3,TRUE))</f>
        <v>b- / ph</v>
      </c>
      <c r="E18" s="71"/>
      <c r="F18" s="118">
        <f>D16/60</f>
        <v>2766666.6666666665</v>
      </c>
      <c r="G18" s="79" t="s">
        <v>1091</v>
      </c>
      <c r="H18" s="78">
        <f>IF(ISNA(VLOOKUP(C4,StSVplus,10,TRUE)),"",VLOOKUP(C4,StSVplus,10,TRUE))</f>
        <v>1000</v>
      </c>
      <c r="I18" s="53"/>
      <c r="J18" s="83" t="s">
        <v>950</v>
      </c>
      <c r="N18" s="67"/>
      <c r="O18" s="125"/>
    </row>
    <row r="19" spans="1:15" ht="9" customHeight="1">
      <c r="A19" s="125"/>
      <c r="B19" s="70"/>
      <c r="C19" s="58"/>
      <c r="D19" s="58"/>
      <c r="E19" s="71"/>
      <c r="F19" s="118"/>
      <c r="G19" s="58"/>
      <c r="H19" s="71"/>
      <c r="I19" s="71"/>
      <c r="J19" s="71"/>
      <c r="N19" s="67"/>
      <c r="O19" s="125"/>
    </row>
    <row r="20" spans="1:15" ht="18.600000000000001">
      <c r="A20" s="125"/>
      <c r="B20" s="70"/>
      <c r="C20" s="58" t="s">
        <v>951</v>
      </c>
      <c r="D20" s="77">
        <f>IF(ISNA(VLOOKUP(C4,StSVplus,5,TRUE)),"",VLOOKUP(C4,StSVplus,5,TRUE))</f>
        <v>1480</v>
      </c>
      <c r="E20" s="71" t="s">
        <v>952</v>
      </c>
      <c r="F20" s="119">
        <f>F18/60</f>
        <v>46111.111111111109</v>
      </c>
      <c r="G20" s="79" t="s">
        <v>1095</v>
      </c>
      <c r="H20" s="78">
        <f>IF(ISNA(VLOOKUP(C4,StSVplus,7,TRUE)),"",VLOOKUP(C4,StSVplus,7,TRUE))</f>
        <v>1.7E-8</v>
      </c>
      <c r="I20" s="71" t="s">
        <v>953</v>
      </c>
      <c r="J20" s="71"/>
      <c r="N20" s="67"/>
      <c r="O20" s="125"/>
    </row>
    <row r="21" spans="1:15" ht="9" customHeight="1">
      <c r="A21" s="125"/>
      <c r="B21" s="70"/>
      <c r="C21" s="58"/>
      <c r="D21" s="58"/>
      <c r="E21" s="71"/>
      <c r="F21" s="120"/>
      <c r="G21" s="58"/>
      <c r="H21" s="71"/>
      <c r="I21" s="71"/>
      <c r="J21" s="71"/>
      <c r="N21" s="67"/>
      <c r="O21" s="125"/>
    </row>
    <row r="22" spans="1:15" ht="18.600000000000001">
      <c r="A22" s="125"/>
      <c r="B22" s="70"/>
      <c r="C22" s="58" t="s">
        <v>954</v>
      </c>
      <c r="D22" s="77">
        <f>IF(ISNA(VLOOKUP(C4,StSVplus,6,TRUE)),"",VLOOKUP(C4,StSVplus,6,TRUE))</f>
        <v>2880</v>
      </c>
      <c r="E22" s="71" t="s">
        <v>952</v>
      </c>
      <c r="F22" s="120">
        <f>F20/24</f>
        <v>1921.2962962962963</v>
      </c>
      <c r="G22" s="79" t="s">
        <v>1096</v>
      </c>
      <c r="H22" s="78">
        <f>IF(ISNA(VLOOKUP(C4,StSVplus,8,TRUE)),"",VLOOKUP(C4,StSVplus,8,TRUE))</f>
        <v>3.3999999999999998E-9</v>
      </c>
      <c r="I22" s="71" t="s">
        <v>953</v>
      </c>
      <c r="J22" s="71"/>
      <c r="N22" s="67"/>
      <c r="O22" s="125"/>
    </row>
    <row r="23" spans="1:15" ht="9" customHeight="1">
      <c r="A23" s="125"/>
      <c r="B23" s="70"/>
      <c r="C23" s="58"/>
      <c r="D23" s="58"/>
      <c r="E23" s="71"/>
      <c r="F23" s="120"/>
      <c r="G23" s="58"/>
      <c r="H23" s="71"/>
      <c r="I23" s="71"/>
      <c r="J23" s="71"/>
      <c r="N23" s="67"/>
      <c r="O23" s="125"/>
    </row>
    <row r="24" spans="1:15" ht="17.399999999999999">
      <c r="A24" s="125"/>
      <c r="B24" s="70"/>
      <c r="C24" s="58" t="s">
        <v>955</v>
      </c>
      <c r="D24" s="77" t="str">
        <f>IF(ISNA(VLOOKUP(C4,StSVplus,4,TRUE)),"",VLOOKUP(C4,StSVplus,4,TRUE))</f>
        <v>8,76</v>
      </c>
      <c r="E24" s="80" t="s">
        <v>1093</v>
      </c>
      <c r="F24" s="120">
        <f>--MID(F22,FIND(".",F22)+1,10)</f>
        <v>2962962963</v>
      </c>
      <c r="G24" s="58" t="s">
        <v>46</v>
      </c>
      <c r="H24" s="114">
        <f>IF(ISNA(VLOOKUP(C4,StSVplus,13,TRUE)),"",VLOOKUP(C4,StSVplus,13,TRUE))</f>
        <v>300000</v>
      </c>
      <c r="I24" s="86" t="s">
        <v>18</v>
      </c>
      <c r="J24" s="86" t="s">
        <v>956</v>
      </c>
      <c r="K24" s="87">
        <f>D14/H24</f>
        <v>0.1</v>
      </c>
      <c r="L24" s="88" t="s">
        <v>957</v>
      </c>
      <c r="M24" s="88">
        <f>(K24*5/1000)*1000</f>
        <v>0.5</v>
      </c>
      <c r="N24" s="89" t="s">
        <v>958</v>
      </c>
      <c r="O24" s="125"/>
    </row>
    <row r="25" spans="1:15" ht="9" customHeight="1">
      <c r="A25" s="125"/>
      <c r="B25" s="70"/>
      <c r="C25" s="58"/>
      <c r="D25" s="58"/>
      <c r="E25" s="71"/>
      <c r="F25" s="120"/>
      <c r="G25" s="58"/>
      <c r="H25" s="71"/>
      <c r="I25" s="71"/>
      <c r="J25" s="71"/>
      <c r="N25" s="67"/>
      <c r="O25" s="125"/>
    </row>
    <row r="26" spans="1:15" ht="17.399999999999999">
      <c r="A26" s="125"/>
      <c r="B26" s="70"/>
      <c r="C26" s="58" t="s">
        <v>959</v>
      </c>
      <c r="D26" s="78">
        <f>IF(ISNA(VLOOKUP(C4,StSVplus,15,TRUE)),"",VLOOKUP(C4,StSVplus,15,TRUE))</f>
        <v>500</v>
      </c>
      <c r="E26" s="80" t="s">
        <v>1094</v>
      </c>
      <c r="F26" s="120" t="str">
        <f>"0."&amp;TEXT(F24,0)</f>
        <v>0.2962962963</v>
      </c>
      <c r="G26" s="58" t="s">
        <v>960</v>
      </c>
      <c r="H26" s="78">
        <f>IF(ISNA(VLOOKUP(C4,StSVplus,17,TRUE)),"",VLOOKUP(C4,StSVplus,17,TRUE))</f>
        <v>3</v>
      </c>
      <c r="I26" s="80" t="s">
        <v>1092</v>
      </c>
      <c r="J26" s="71"/>
      <c r="N26" s="67"/>
      <c r="O26" s="125"/>
    </row>
    <row r="27" spans="1:15" ht="9" customHeight="1">
      <c r="A27" s="125"/>
      <c r="B27" s="72"/>
      <c r="C27" s="73"/>
      <c r="D27" s="73"/>
      <c r="E27" s="73"/>
      <c r="F27" s="73"/>
      <c r="G27" s="73"/>
      <c r="H27" s="73"/>
      <c r="I27" s="73"/>
      <c r="J27" s="73"/>
      <c r="K27" s="52"/>
      <c r="L27" s="52"/>
      <c r="M27" s="52"/>
      <c r="N27" s="69"/>
      <c r="O27" s="125"/>
    </row>
    <row r="28" spans="1:15" ht="6" customHeight="1">
      <c r="A28" s="125"/>
      <c r="B28" s="132"/>
      <c r="C28" s="125"/>
      <c r="D28" s="125"/>
      <c r="E28" s="125"/>
      <c r="F28" s="125"/>
      <c r="G28" s="125"/>
      <c r="H28" s="126"/>
      <c r="I28" s="126"/>
      <c r="J28" s="125"/>
      <c r="K28" s="125"/>
      <c r="L28" s="125"/>
      <c r="M28" s="125"/>
      <c r="N28" s="125"/>
      <c r="O28" s="125"/>
    </row>
    <row r="29" spans="1:15" ht="9" customHeight="1">
      <c r="A29" s="125"/>
      <c r="B29" s="64"/>
      <c r="C29" s="64"/>
      <c r="D29" s="74"/>
      <c r="E29" s="64"/>
      <c r="F29" s="64"/>
      <c r="G29" s="65"/>
      <c r="H29" s="95"/>
      <c r="I29" s="95"/>
      <c r="J29" s="94"/>
      <c r="K29" s="94"/>
      <c r="L29" s="94"/>
      <c r="M29" s="94"/>
      <c r="N29" s="94"/>
      <c r="O29" s="125"/>
    </row>
    <row r="30" spans="1:15" ht="15.6">
      <c r="A30" s="125"/>
      <c r="B30" s="196" t="s">
        <v>1189</v>
      </c>
      <c r="E30" s="58" t="s">
        <v>961</v>
      </c>
      <c r="F30" s="81">
        <f>H16*D4</f>
        <v>1.098E-5</v>
      </c>
      <c r="G30" s="60" t="s">
        <v>958</v>
      </c>
      <c r="H30" s="147">
        <v>7000</v>
      </c>
      <c r="I30" s="96" t="s">
        <v>958</v>
      </c>
      <c r="J30" s="97" t="s">
        <v>962</v>
      </c>
      <c r="K30" s="94"/>
      <c r="L30" s="94"/>
      <c r="M30" s="94"/>
      <c r="N30" s="152" t="s">
        <v>1181</v>
      </c>
      <c r="O30" s="125"/>
    </row>
    <row r="31" spans="1:15" ht="15">
      <c r="A31" s="125"/>
      <c r="G31" s="67"/>
      <c r="H31" s="148">
        <v>5000</v>
      </c>
      <c r="I31" s="98" t="s">
        <v>958</v>
      </c>
      <c r="J31" s="99" t="s">
        <v>963</v>
      </c>
      <c r="K31" s="100"/>
      <c r="L31" s="100"/>
      <c r="M31" s="100"/>
      <c r="N31" s="153" t="s">
        <v>1181</v>
      </c>
      <c r="O31" s="125"/>
    </row>
    <row r="32" spans="1:15" ht="15">
      <c r="A32" s="125"/>
      <c r="E32" s="58" t="s">
        <v>964</v>
      </c>
      <c r="F32" s="81">
        <f>(H20*D14)*1000</f>
        <v>0.51</v>
      </c>
      <c r="G32" s="60" t="s">
        <v>958</v>
      </c>
      <c r="H32" s="149">
        <v>250</v>
      </c>
      <c r="I32" s="101" t="s">
        <v>958</v>
      </c>
      <c r="J32" s="102" t="s">
        <v>965</v>
      </c>
      <c r="K32" s="103"/>
      <c r="L32" s="103"/>
      <c r="M32" s="103"/>
      <c r="N32" s="154" t="s">
        <v>1181</v>
      </c>
      <c r="O32" s="125"/>
    </row>
    <row r="33" spans="1:15" ht="15">
      <c r="A33" s="125"/>
      <c r="G33" s="67"/>
      <c r="H33" s="150">
        <v>50</v>
      </c>
      <c r="I33" s="104" t="s">
        <v>958</v>
      </c>
      <c r="J33" s="105" t="s">
        <v>966</v>
      </c>
      <c r="K33" s="106"/>
      <c r="L33" s="106"/>
      <c r="M33" s="106"/>
      <c r="N33" s="155" t="s">
        <v>1181</v>
      </c>
      <c r="O33" s="125"/>
    </row>
    <row r="34" spans="1:15" ht="15">
      <c r="A34" s="125"/>
      <c r="E34" s="58" t="s">
        <v>967</v>
      </c>
      <c r="F34" s="81">
        <f>(H22*D14)*1000</f>
        <v>0.10199999999999999</v>
      </c>
      <c r="G34" s="60" t="s">
        <v>958</v>
      </c>
      <c r="H34" s="151">
        <v>20</v>
      </c>
      <c r="I34" s="55" t="s">
        <v>958</v>
      </c>
      <c r="J34" s="56" t="s">
        <v>1185</v>
      </c>
      <c r="K34" s="54"/>
      <c r="L34" s="54"/>
      <c r="M34" s="54"/>
      <c r="N34" s="156" t="s">
        <v>1182</v>
      </c>
      <c r="O34" s="125"/>
    </row>
    <row r="35" spans="1:15" ht="15">
      <c r="A35" s="125"/>
      <c r="B35" s="52"/>
      <c r="C35" s="52"/>
      <c r="D35" s="73"/>
      <c r="E35" s="73"/>
      <c r="F35" s="62"/>
      <c r="G35" s="63"/>
      <c r="H35" s="151">
        <v>1</v>
      </c>
      <c r="I35" s="55" t="s">
        <v>958</v>
      </c>
      <c r="J35" s="56" t="s">
        <v>1184</v>
      </c>
      <c r="K35" s="54"/>
      <c r="L35" s="54"/>
      <c r="M35" s="54"/>
      <c r="N35" s="156" t="s">
        <v>1183</v>
      </c>
      <c r="O35" s="125"/>
    </row>
    <row r="36" spans="1:15" ht="5.25" customHeight="1">
      <c r="A36" s="125"/>
      <c r="B36" s="125"/>
      <c r="C36" s="125"/>
      <c r="D36" s="125"/>
      <c r="E36" s="125"/>
      <c r="F36" s="125"/>
      <c r="G36" s="125"/>
      <c r="H36" s="126"/>
      <c r="I36" s="125"/>
      <c r="J36" s="125"/>
      <c r="K36" s="125"/>
      <c r="L36" s="125"/>
      <c r="M36" s="125"/>
      <c r="N36" s="125"/>
      <c r="O36" s="125"/>
    </row>
    <row r="37" spans="1:15" ht="6" customHeight="1">
      <c r="A37" s="125"/>
      <c r="B37" s="128"/>
      <c r="C37" s="129"/>
      <c r="D37" s="129"/>
      <c r="E37" s="130"/>
      <c r="F37" s="129"/>
      <c r="G37" s="129"/>
      <c r="H37" s="131"/>
      <c r="I37" s="129"/>
      <c r="J37" s="129"/>
      <c r="K37" s="129"/>
      <c r="L37" s="129"/>
      <c r="M37" s="129"/>
      <c r="N37" s="130"/>
      <c r="O37" s="125"/>
    </row>
    <row r="38" spans="1:15" ht="18.600000000000001">
      <c r="A38" s="125"/>
      <c r="B38" s="113" t="s">
        <v>1089</v>
      </c>
      <c r="C38" s="58" t="s">
        <v>968</v>
      </c>
      <c r="D38" s="81">
        <f>H18*D4</f>
        <v>3.0000000000000002E-2</v>
      </c>
      <c r="E38" s="144" t="s">
        <v>1178</v>
      </c>
      <c r="F38" s="71"/>
      <c r="G38" s="79" t="s">
        <v>1098</v>
      </c>
      <c r="H38" s="84">
        <f>D14/(H26*10000)</f>
        <v>1</v>
      </c>
      <c r="I38" s="80" t="s">
        <v>1179</v>
      </c>
      <c r="M38" s="93"/>
      <c r="N38" s="67"/>
      <c r="O38" s="125"/>
    </row>
    <row r="39" spans="1:15" ht="9" customHeight="1">
      <c r="A39" s="125"/>
      <c r="B39" s="57"/>
      <c r="C39" s="58"/>
      <c r="D39" s="59"/>
      <c r="E39" s="60"/>
      <c r="F39" s="71"/>
      <c r="G39" s="79"/>
      <c r="H39" s="76"/>
      <c r="I39" s="80"/>
      <c r="N39" s="67"/>
      <c r="O39" s="125"/>
    </row>
    <row r="40" spans="1:15" ht="16.2">
      <c r="A40" s="125"/>
      <c r="B40" s="113" t="s">
        <v>1088</v>
      </c>
      <c r="C40" s="58" t="s">
        <v>968</v>
      </c>
      <c r="D40" s="81">
        <f>D42*100</f>
        <v>1.098E-3</v>
      </c>
      <c r="E40" s="144" t="s">
        <v>1178</v>
      </c>
      <c r="F40" s="71"/>
      <c r="G40" s="82" t="s">
        <v>1100</v>
      </c>
      <c r="H40" s="85">
        <f>SQRT(H38)</f>
        <v>1</v>
      </c>
      <c r="I40" s="80" t="s">
        <v>970</v>
      </c>
      <c r="N40" s="67"/>
      <c r="O40" s="125"/>
    </row>
    <row r="41" spans="1:15" ht="6.6" customHeight="1">
      <c r="A41" s="125"/>
      <c r="B41" s="57"/>
      <c r="C41" s="58"/>
      <c r="D41" s="59"/>
      <c r="E41" s="60"/>
      <c r="F41" s="71"/>
      <c r="G41" s="82"/>
      <c r="H41" s="112"/>
      <c r="I41" s="80"/>
      <c r="N41" s="67"/>
      <c r="O41" s="125"/>
    </row>
    <row r="42" spans="1:15" ht="18">
      <c r="A42" s="125"/>
      <c r="B42" s="113"/>
      <c r="C42" s="58" t="s">
        <v>969</v>
      </c>
      <c r="D42" s="81">
        <f>H16*D4</f>
        <v>1.098E-5</v>
      </c>
      <c r="E42" s="144" t="s">
        <v>1178</v>
      </c>
      <c r="F42" s="71"/>
      <c r="G42" s="82" t="s">
        <v>1097</v>
      </c>
      <c r="H42" s="115">
        <f>D14/D26</f>
        <v>60</v>
      </c>
      <c r="I42" s="80" t="s">
        <v>1180</v>
      </c>
      <c r="N42" s="67"/>
      <c r="O42" s="125"/>
    </row>
    <row r="43" spans="1:15" ht="9" customHeight="1">
      <c r="A43" s="125"/>
      <c r="B43" s="57"/>
      <c r="C43" s="58"/>
      <c r="D43" s="59"/>
      <c r="E43" s="60"/>
      <c r="F43" s="71"/>
      <c r="G43" s="66"/>
      <c r="N43" s="67"/>
      <c r="O43" s="125"/>
    </row>
    <row r="44" spans="1:15" ht="15">
      <c r="A44" s="125"/>
      <c r="B44" s="57"/>
      <c r="C44" s="58" t="s">
        <v>971</v>
      </c>
      <c r="D44" s="81">
        <f>D42/4</f>
        <v>2.745E-6</v>
      </c>
      <c r="E44" s="144" t="s">
        <v>1177</v>
      </c>
      <c r="F44" s="71"/>
      <c r="G44" s="82" t="s">
        <v>1099</v>
      </c>
      <c r="H44" s="85">
        <f>H42^(1/3)</f>
        <v>3.9148676411688634</v>
      </c>
      <c r="I44" s="80" t="s">
        <v>970</v>
      </c>
      <c r="N44" s="67"/>
      <c r="O44" s="125"/>
    </row>
    <row r="45" spans="1:15" ht="9" customHeight="1">
      <c r="A45" s="125"/>
      <c r="B45" s="57"/>
      <c r="C45" s="58"/>
      <c r="D45" s="59"/>
      <c r="E45" s="60"/>
      <c r="F45" s="71"/>
      <c r="N45" s="67"/>
      <c r="O45" s="125"/>
    </row>
    <row r="46" spans="1:15" ht="15">
      <c r="A46" s="125"/>
      <c r="B46" s="57"/>
      <c r="C46" s="58" t="s">
        <v>972</v>
      </c>
      <c r="D46" s="81">
        <f>D44/4</f>
        <v>6.8624999999999999E-7</v>
      </c>
      <c r="E46" s="144" t="s">
        <v>1177</v>
      </c>
      <c r="F46" s="71"/>
      <c r="N46" s="67"/>
      <c r="O46" s="125"/>
    </row>
    <row r="47" spans="1:15" ht="9" customHeight="1">
      <c r="A47" s="125"/>
      <c r="B47" s="57"/>
      <c r="C47" s="58"/>
      <c r="D47" s="59"/>
      <c r="E47" s="60"/>
      <c r="F47" s="71"/>
      <c r="N47" s="67"/>
      <c r="O47" s="125"/>
    </row>
    <row r="48" spans="1:15" ht="15">
      <c r="A48" s="125"/>
      <c r="B48" s="57"/>
      <c r="C48" s="58" t="s">
        <v>973</v>
      </c>
      <c r="D48" s="81">
        <f>D46/16</f>
        <v>4.2890625E-8</v>
      </c>
      <c r="E48" s="144" t="s">
        <v>1177</v>
      </c>
      <c r="F48" s="71"/>
      <c r="I48" s="66"/>
      <c r="N48" s="67"/>
      <c r="O48" s="125"/>
    </row>
    <row r="49" spans="1:15" ht="3.75" customHeight="1">
      <c r="A49" s="125"/>
      <c r="B49" s="61"/>
      <c r="C49" s="52"/>
      <c r="D49" s="52"/>
      <c r="E49" s="69"/>
      <c r="F49" s="52"/>
      <c r="G49" s="52"/>
      <c r="H49" s="52"/>
      <c r="I49" s="68"/>
      <c r="J49" s="52"/>
      <c r="K49" s="52"/>
      <c r="L49" s="52"/>
      <c r="M49" s="52"/>
      <c r="N49" s="69"/>
      <c r="O49" s="125"/>
    </row>
    <row r="50" spans="1:15" ht="7.5" customHeight="1">
      <c r="A50" s="125"/>
      <c r="B50" s="125"/>
      <c r="C50" s="125"/>
      <c r="D50" s="125"/>
      <c r="E50" s="125"/>
      <c r="F50" s="125"/>
      <c r="G50" s="125"/>
      <c r="H50" s="125"/>
      <c r="I50" s="127"/>
      <c r="J50" s="125"/>
      <c r="K50" s="125"/>
      <c r="L50" s="125"/>
      <c r="M50" s="125"/>
      <c r="N50" s="125"/>
      <c r="O50" s="125"/>
    </row>
  </sheetData>
  <sheetProtection algorithmName="SHA-512" hashValue="Tqe95Dr8lU9uJNRhfIM991lOUE5vuFkHALrbKbDhewMbKHLeuZVQwn+EEchUSijZMv2vBXC/nI4dCwP+1WVE2A==" saltValue="Ao1UW1Bs+mp6xoaNYC0n4w==" spinCount="100000" sheet="1" formatCells="0" formatColumns="0" formatRows="0" insertColumns="0" insertRows="0" insertHyperlinks="0" deleteColumns="0" deleteRows="0" sort="0" autoFilter="0" pivotTables="0"/>
  <conditionalFormatting sqref="F30">
    <cfRule type="colorScale" priority="4">
      <colorScale>
        <cfvo type="num" val="0"/>
        <cfvo type="num" val="1000"/>
        <color rgb="FFFFFFCC"/>
        <color rgb="FFFFC000"/>
      </colorScale>
    </cfRule>
  </conditionalFormatting>
  <conditionalFormatting sqref="F32 F34">
    <cfRule type="colorScale" priority="3">
      <colorScale>
        <cfvo type="num" val="0"/>
        <cfvo type="num" val="1000"/>
        <color rgb="FFFFFFCC"/>
        <color rgb="FFFFC000"/>
      </colorScale>
    </cfRule>
  </conditionalFormatting>
  <conditionalFormatting sqref="F32">
    <cfRule type="colorScale" priority="2">
      <colorScale>
        <cfvo type="num" val="0"/>
        <cfvo type="num" val="1000"/>
        <color rgb="FFFFFFCC"/>
        <color rgb="FFFFC000"/>
      </colorScale>
    </cfRule>
  </conditionalFormatting>
  <dataValidations count="1">
    <dataValidation type="list" allowBlank="1" showInputMessage="1" showErrorMessage="1" sqref="C4:C5" xr:uid="{00000000-0002-0000-0400-000000000000}">
      <formula1>Nuklid</formula1>
    </dataValidation>
  </dataValidations>
  <pageMargins left="0.23622047244094491" right="0.23622047244094491" top="0.74803149606299213" bottom="0.74803149606299213" header="0.31496062992125984" footer="0.31496062992125984"/>
  <pageSetup paperSize="9" scale="8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/>
  <dimension ref="A1:T820"/>
  <sheetViews>
    <sheetView workbookViewId="0">
      <selection activeCell="T762" sqref="T762"/>
    </sheetView>
  </sheetViews>
  <sheetFormatPr baseColWidth="10" defaultColWidth="11.44140625" defaultRowHeight="13.2"/>
  <cols>
    <col min="1" max="1" width="19" customWidth="1"/>
    <col min="2" max="2" width="11.5546875" customWidth="1"/>
    <col min="3" max="3" width="13.77734375" bestFit="1" customWidth="1"/>
    <col min="4" max="4" width="9.44140625" bestFit="1" customWidth="1"/>
    <col min="5" max="5" width="10.44140625" bestFit="1" customWidth="1"/>
    <col min="6" max="6" width="10" bestFit="1" customWidth="1"/>
    <col min="7" max="8" width="10.33203125" bestFit="1" customWidth="1"/>
    <col min="9" max="9" width="7.109375" bestFit="1" customWidth="1"/>
    <col min="10" max="10" width="6.44140625" bestFit="1" customWidth="1"/>
    <col min="11" max="11" width="6.33203125" bestFit="1" customWidth="1"/>
    <col min="12" max="12" width="11" bestFit="1" customWidth="1"/>
    <col min="13" max="13" width="15.88671875" bestFit="1" customWidth="1"/>
    <col min="14" max="14" width="5.6640625" bestFit="1" customWidth="1"/>
    <col min="15" max="15" width="11" bestFit="1" customWidth="1"/>
    <col min="16" max="16" width="5.6640625" bestFit="1" customWidth="1"/>
    <col min="17" max="17" width="9.6640625" bestFit="1" customWidth="1"/>
    <col min="18" max="18" width="29.44140625" customWidth="1"/>
  </cols>
  <sheetData>
    <row r="1" spans="1:20">
      <c r="A1" s="219" t="s">
        <v>35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</row>
    <row r="2" spans="1:20" ht="26.4">
      <c r="A2" s="20" t="s">
        <v>36</v>
      </c>
      <c r="B2" s="20" t="s">
        <v>1086</v>
      </c>
      <c r="C2" s="20" t="s">
        <v>37</v>
      </c>
      <c r="D2" s="20" t="s">
        <v>38</v>
      </c>
      <c r="E2" s="20" t="s">
        <v>39</v>
      </c>
      <c r="F2" s="20" t="s">
        <v>40</v>
      </c>
      <c r="G2" s="20" t="s">
        <v>41</v>
      </c>
      <c r="H2" s="20" t="s">
        <v>42</v>
      </c>
      <c r="I2" s="207" t="s">
        <v>43</v>
      </c>
      <c r="J2" s="20" t="s">
        <v>44</v>
      </c>
      <c r="K2" s="20" t="s">
        <v>45</v>
      </c>
      <c r="L2" s="20" t="s">
        <v>1015</v>
      </c>
      <c r="M2" s="207" t="s">
        <v>46</v>
      </c>
      <c r="N2" s="20" t="s">
        <v>47</v>
      </c>
      <c r="O2" s="20" t="s">
        <v>48</v>
      </c>
      <c r="P2" s="20" t="s">
        <v>49</v>
      </c>
      <c r="Q2" s="20" t="s">
        <v>50</v>
      </c>
      <c r="R2" s="20" t="s">
        <v>51</v>
      </c>
      <c r="T2" s="20" t="s">
        <v>1014</v>
      </c>
    </row>
    <row r="3" spans="1:20">
      <c r="A3" s="22" t="s">
        <v>20</v>
      </c>
      <c r="B3" s="21" t="s">
        <v>22</v>
      </c>
      <c r="C3" s="21" t="s">
        <v>22</v>
      </c>
      <c r="D3" s="21" t="s">
        <v>22</v>
      </c>
      <c r="E3" s="21" t="s">
        <v>22</v>
      </c>
      <c r="F3" s="21"/>
      <c r="G3" s="21"/>
      <c r="H3" s="21"/>
      <c r="I3" s="208" t="s">
        <v>22</v>
      </c>
      <c r="J3" s="21"/>
      <c r="K3" s="21"/>
      <c r="L3" s="21"/>
      <c r="M3" s="208" t="s">
        <v>22</v>
      </c>
      <c r="N3" s="21"/>
      <c r="O3" s="21"/>
      <c r="P3" s="21"/>
      <c r="Q3" s="21"/>
      <c r="R3" s="21"/>
      <c r="T3" s="21" t="s">
        <v>22</v>
      </c>
    </row>
    <row r="4" spans="1:20">
      <c r="A4" s="21" t="s">
        <v>52</v>
      </c>
      <c r="B4" s="111">
        <f>T4/86400</f>
        <v>0.11574074074074074</v>
      </c>
      <c r="C4" t="s">
        <v>977</v>
      </c>
      <c r="D4" s="21" t="s">
        <v>20</v>
      </c>
      <c r="E4" s="21">
        <v>1050</v>
      </c>
      <c r="F4" s="21">
        <v>3300</v>
      </c>
      <c r="G4" s="111">
        <v>9.9E-8</v>
      </c>
      <c r="H4" s="111">
        <v>6.9999999999999996E-10</v>
      </c>
      <c r="I4" s="54">
        <v>3.7999999999999999E-2</v>
      </c>
      <c r="J4">
        <v>100</v>
      </c>
      <c r="K4">
        <v>0.2</v>
      </c>
      <c r="L4" s="111">
        <v>100</v>
      </c>
      <c r="M4" s="209">
        <v>50000</v>
      </c>
      <c r="N4" s="21"/>
      <c r="O4" s="111">
        <v>80</v>
      </c>
      <c r="P4" s="21"/>
      <c r="Q4">
        <v>30</v>
      </c>
      <c r="R4" t="s">
        <v>1016</v>
      </c>
      <c r="T4" s="111">
        <v>10000</v>
      </c>
    </row>
    <row r="5" spans="1:20">
      <c r="A5" s="21" t="s">
        <v>53</v>
      </c>
      <c r="B5" s="111">
        <f t="shared" ref="B5:B68" si="0">T5/86400</f>
        <v>10</v>
      </c>
      <c r="C5" t="s">
        <v>978</v>
      </c>
      <c r="D5" s="21" t="s">
        <v>20</v>
      </c>
      <c r="E5" s="21">
        <v>1050</v>
      </c>
      <c r="F5" s="21">
        <v>3300</v>
      </c>
      <c r="G5" s="111">
        <v>6.4999999999999996E-6</v>
      </c>
      <c r="H5" s="111">
        <v>2.4E-8</v>
      </c>
      <c r="I5" s="54">
        <v>5.0000000000000001E-3</v>
      </c>
      <c r="J5">
        <v>20</v>
      </c>
      <c r="K5">
        <v>0.1</v>
      </c>
      <c r="L5" s="111">
        <v>10</v>
      </c>
      <c r="M5" s="209">
        <v>800</v>
      </c>
      <c r="N5" s="21"/>
      <c r="O5" s="111">
        <v>1</v>
      </c>
      <c r="P5" s="21"/>
      <c r="Q5">
        <v>10</v>
      </c>
      <c r="R5" t="s">
        <v>1017</v>
      </c>
      <c r="T5" s="111">
        <v>864000</v>
      </c>
    </row>
    <row r="6" spans="1:20">
      <c r="A6" s="21" t="s">
        <v>54</v>
      </c>
      <c r="B6" s="111">
        <f t="shared" si="0"/>
        <v>1.2268518518518519</v>
      </c>
      <c r="C6" t="s">
        <v>979</v>
      </c>
      <c r="D6" s="21" t="s">
        <v>20</v>
      </c>
      <c r="E6" s="21">
        <v>1050</v>
      </c>
      <c r="F6" s="21">
        <v>3300</v>
      </c>
      <c r="G6" s="111">
        <v>9.9999999999999995E-7</v>
      </c>
      <c r="H6" s="111">
        <v>1E-8</v>
      </c>
      <c r="I6" s="54">
        <v>2.4E-2</v>
      </c>
      <c r="J6">
        <v>1000</v>
      </c>
      <c r="K6">
        <v>1.3</v>
      </c>
      <c r="L6" s="111">
        <v>100</v>
      </c>
      <c r="M6" s="209">
        <v>5000</v>
      </c>
      <c r="N6" s="21"/>
      <c r="O6" s="111">
        <v>8</v>
      </c>
      <c r="P6" s="21"/>
      <c r="Q6">
        <v>3</v>
      </c>
      <c r="R6" t="s">
        <v>1018</v>
      </c>
      <c r="T6" s="111">
        <v>106000</v>
      </c>
    </row>
    <row r="7" spans="1:20">
      <c r="A7" s="21" t="s">
        <v>55</v>
      </c>
      <c r="B7" s="111">
        <f t="shared" si="0"/>
        <v>7951.3888888888887</v>
      </c>
      <c r="C7" t="s">
        <v>980</v>
      </c>
      <c r="D7" s="21" t="s">
        <v>20</v>
      </c>
      <c r="E7" s="21">
        <v>1050</v>
      </c>
      <c r="F7" s="21">
        <v>3300</v>
      </c>
      <c r="G7" s="111">
        <v>6.3000000000000003E-4</v>
      </c>
      <c r="H7" s="111">
        <v>1.1000000000000001E-6</v>
      </c>
      <c r="I7" s="54">
        <v>1E-3</v>
      </c>
      <c r="J7">
        <v>1</v>
      </c>
      <c r="K7">
        <v>0.1</v>
      </c>
      <c r="L7" s="111">
        <v>0.01</v>
      </c>
      <c r="M7" s="209">
        <v>8</v>
      </c>
      <c r="N7" s="21" t="s">
        <v>56</v>
      </c>
      <c r="O7" s="111">
        <v>0.01</v>
      </c>
      <c r="P7" s="21"/>
      <c r="Q7">
        <v>0.1</v>
      </c>
      <c r="R7" t="s">
        <v>1019</v>
      </c>
      <c r="T7" s="111">
        <v>687000000</v>
      </c>
    </row>
    <row r="8" spans="1:20">
      <c r="A8" s="21" t="s">
        <v>57</v>
      </c>
      <c r="B8" s="111">
        <f t="shared" si="0"/>
        <v>0.25578703703703703</v>
      </c>
      <c r="C8" t="s">
        <v>981</v>
      </c>
      <c r="D8" s="21" t="s">
        <v>20</v>
      </c>
      <c r="E8" s="21">
        <v>1050</v>
      </c>
      <c r="F8" s="21">
        <v>3300</v>
      </c>
      <c r="G8" s="111">
        <v>2.9000000000000002E-8</v>
      </c>
      <c r="H8" s="111">
        <v>4.3000000000000001E-10</v>
      </c>
      <c r="I8" s="54">
        <v>0.14499999999999999</v>
      </c>
      <c r="J8">
        <v>2000</v>
      </c>
      <c r="K8">
        <v>1.8</v>
      </c>
      <c r="L8" s="111">
        <v>10</v>
      </c>
      <c r="M8" s="209">
        <v>200000</v>
      </c>
      <c r="N8" s="21"/>
      <c r="O8" s="111">
        <v>300</v>
      </c>
      <c r="P8" s="21"/>
      <c r="Q8">
        <v>3</v>
      </c>
      <c r="R8" t="s">
        <v>840</v>
      </c>
      <c r="T8" s="111">
        <v>22100</v>
      </c>
    </row>
    <row r="9" spans="1:20">
      <c r="A9" s="21" t="s">
        <v>58</v>
      </c>
      <c r="B9" s="111">
        <f t="shared" si="0"/>
        <v>8.9583333333333338E-3</v>
      </c>
      <c r="C9" t="s">
        <v>982</v>
      </c>
      <c r="D9" s="21" t="s">
        <v>59</v>
      </c>
      <c r="E9" s="21">
        <v>961</v>
      </c>
      <c r="F9" s="21">
        <v>1950</v>
      </c>
      <c r="G9" s="111">
        <v>3.1999999999999999E-11</v>
      </c>
      <c r="H9" s="111">
        <v>3.9999999999999998E-11</v>
      </c>
      <c r="I9" s="54">
        <v>0.54600000000000004</v>
      </c>
      <c r="J9">
        <v>800</v>
      </c>
      <c r="K9">
        <v>1.4</v>
      </c>
      <c r="L9" s="111">
        <v>10</v>
      </c>
      <c r="M9" s="209">
        <v>200000000</v>
      </c>
      <c r="N9" s="21"/>
      <c r="O9" s="111">
        <v>300000</v>
      </c>
      <c r="P9" s="21"/>
      <c r="Q9">
        <v>3</v>
      </c>
      <c r="T9" s="111">
        <v>774</v>
      </c>
    </row>
    <row r="10" spans="1:20">
      <c r="A10" s="21" t="s">
        <v>60</v>
      </c>
      <c r="B10" s="111">
        <f t="shared" si="0"/>
        <v>4.5601851851851852E-2</v>
      </c>
      <c r="C10" t="s">
        <v>982</v>
      </c>
      <c r="D10" s="21" t="s">
        <v>59</v>
      </c>
      <c r="E10" s="21">
        <v>961</v>
      </c>
      <c r="F10" s="21">
        <v>1950</v>
      </c>
      <c r="G10" s="111">
        <v>4.5E-11</v>
      </c>
      <c r="H10" s="111">
        <v>4.3E-11</v>
      </c>
      <c r="I10" s="54">
        <v>0.125</v>
      </c>
      <c r="J10">
        <v>500</v>
      </c>
      <c r="K10">
        <v>0.8</v>
      </c>
      <c r="L10" s="111">
        <v>10</v>
      </c>
      <c r="M10" s="209">
        <v>100000000</v>
      </c>
      <c r="N10" s="21"/>
      <c r="O10" s="111">
        <v>200000</v>
      </c>
      <c r="P10" s="21"/>
      <c r="Q10">
        <v>10</v>
      </c>
      <c r="R10" t="s">
        <v>572</v>
      </c>
      <c r="T10" s="111">
        <v>3940</v>
      </c>
    </row>
    <row r="11" spans="1:20">
      <c r="A11" s="21" t="s">
        <v>61</v>
      </c>
      <c r="B11" s="111">
        <f t="shared" si="0"/>
        <v>4.8032407407407406E-2</v>
      </c>
      <c r="C11" t="s">
        <v>982</v>
      </c>
      <c r="D11" s="21" t="s">
        <v>59</v>
      </c>
      <c r="E11" s="21">
        <v>961</v>
      </c>
      <c r="F11" s="21">
        <v>1950</v>
      </c>
      <c r="G11" s="111">
        <v>7.1E-11</v>
      </c>
      <c r="H11" s="111">
        <v>6E-11</v>
      </c>
      <c r="I11" s="54">
        <v>0.41</v>
      </c>
      <c r="J11">
        <v>300</v>
      </c>
      <c r="K11">
        <v>0.5</v>
      </c>
      <c r="L11" s="111">
        <v>10</v>
      </c>
      <c r="M11" s="209">
        <v>70000000</v>
      </c>
      <c r="N11" s="21"/>
      <c r="O11" s="111">
        <v>100000</v>
      </c>
      <c r="P11" s="21"/>
      <c r="Q11">
        <v>10</v>
      </c>
      <c r="T11" s="111">
        <v>4150</v>
      </c>
    </row>
    <row r="12" spans="1:20">
      <c r="A12" s="21" t="s">
        <v>62</v>
      </c>
      <c r="B12" s="111">
        <f t="shared" si="0"/>
        <v>2.326388888888889E-2</v>
      </c>
      <c r="C12" t="s">
        <v>983</v>
      </c>
      <c r="D12" s="21" t="s">
        <v>59</v>
      </c>
      <c r="E12" s="21">
        <v>961</v>
      </c>
      <c r="F12" s="21">
        <v>1950</v>
      </c>
      <c r="G12" s="111">
        <v>4.5E-11</v>
      </c>
      <c r="H12" s="111">
        <v>5.4000000000000001E-11</v>
      </c>
      <c r="I12" s="54">
        <v>0.188</v>
      </c>
      <c r="J12">
        <v>400</v>
      </c>
      <c r="K12">
        <v>0.8</v>
      </c>
      <c r="L12" s="111">
        <v>10</v>
      </c>
      <c r="M12" s="209">
        <v>100000000</v>
      </c>
      <c r="N12" s="21"/>
      <c r="O12" s="111">
        <v>200000</v>
      </c>
      <c r="P12" s="21"/>
      <c r="Q12">
        <v>10</v>
      </c>
      <c r="R12" t="s">
        <v>61</v>
      </c>
      <c r="T12" s="111">
        <v>2010</v>
      </c>
    </row>
    <row r="13" spans="1:20">
      <c r="A13" s="21" t="s">
        <v>63</v>
      </c>
      <c r="B13" s="111">
        <f t="shared" si="0"/>
        <v>41.319444444444443</v>
      </c>
      <c r="C13" t="s">
        <v>984</v>
      </c>
      <c r="D13" s="21" t="s">
        <v>59</v>
      </c>
      <c r="E13" s="21">
        <v>961</v>
      </c>
      <c r="F13" s="21">
        <v>1950</v>
      </c>
      <c r="G13" s="111">
        <v>8.0000000000000003E-10</v>
      </c>
      <c r="H13" s="111">
        <v>4.7000000000000003E-10</v>
      </c>
      <c r="I13" s="54">
        <v>0.10199999999999999</v>
      </c>
      <c r="J13">
        <v>50</v>
      </c>
      <c r="K13">
        <v>0.1</v>
      </c>
      <c r="L13" s="111">
        <v>1</v>
      </c>
      <c r="M13" s="209">
        <v>6000000</v>
      </c>
      <c r="N13" s="21"/>
      <c r="O13" s="111">
        <v>10000</v>
      </c>
      <c r="P13" s="21"/>
      <c r="Q13">
        <v>100</v>
      </c>
      <c r="T13" s="111">
        <v>3570000</v>
      </c>
    </row>
    <row r="14" spans="1:20">
      <c r="A14" s="21" t="s">
        <v>64</v>
      </c>
      <c r="B14" s="111">
        <f t="shared" si="0"/>
        <v>1.6666666666666666E-2</v>
      </c>
      <c r="C14" t="s">
        <v>985</v>
      </c>
      <c r="D14" s="21" t="s">
        <v>59</v>
      </c>
      <c r="E14" s="21">
        <v>961</v>
      </c>
      <c r="F14" s="21">
        <v>1950</v>
      </c>
      <c r="G14" s="111">
        <v>2.7E-11</v>
      </c>
      <c r="H14" s="111">
        <v>3.1999999999999999E-11</v>
      </c>
      <c r="I14" s="54">
        <v>0.11700000000000001</v>
      </c>
      <c r="J14">
        <v>700</v>
      </c>
      <c r="K14">
        <v>1</v>
      </c>
      <c r="L14" s="111">
        <v>10</v>
      </c>
      <c r="M14" s="209">
        <v>200000000</v>
      </c>
      <c r="N14" s="21"/>
      <c r="O14" s="111">
        <v>300000</v>
      </c>
      <c r="P14" s="21"/>
      <c r="Q14">
        <v>10</v>
      </c>
      <c r="T14" s="111">
        <v>1440</v>
      </c>
    </row>
    <row r="15" spans="1:20">
      <c r="A15" s="21" t="s">
        <v>65</v>
      </c>
      <c r="B15" s="111">
        <f t="shared" si="0"/>
        <v>8.2754629629629637</v>
      </c>
      <c r="C15" t="s">
        <v>984</v>
      </c>
      <c r="D15" s="21" t="s">
        <v>59</v>
      </c>
      <c r="E15" s="21">
        <v>961</v>
      </c>
      <c r="F15" s="21">
        <v>1950</v>
      </c>
      <c r="G15" s="111">
        <v>1.6000000000000001E-9</v>
      </c>
      <c r="H15" s="111">
        <v>1.5E-9</v>
      </c>
      <c r="I15" s="54">
        <v>0.435</v>
      </c>
      <c r="J15">
        <v>60</v>
      </c>
      <c r="K15">
        <v>0.2</v>
      </c>
      <c r="L15" s="111">
        <v>1</v>
      </c>
      <c r="M15" s="209">
        <v>3000000</v>
      </c>
      <c r="N15" s="21"/>
      <c r="O15" s="111">
        <v>5000</v>
      </c>
      <c r="P15" s="21"/>
      <c r="Q15">
        <v>30</v>
      </c>
      <c r="T15" s="111">
        <v>715000</v>
      </c>
    </row>
    <row r="16" spans="1:20">
      <c r="A16" s="21" t="s">
        <v>66</v>
      </c>
      <c r="B16" s="111">
        <f t="shared" si="0"/>
        <v>152777.77777777778</v>
      </c>
      <c r="C16" t="s">
        <v>986</v>
      </c>
      <c r="D16" s="21" t="s">
        <v>59</v>
      </c>
      <c r="E16" s="21">
        <v>961</v>
      </c>
      <c r="F16" s="21">
        <v>1950</v>
      </c>
      <c r="G16" s="111">
        <v>1.9000000000000001E-8</v>
      </c>
      <c r="H16" s="111">
        <v>2.2999999999999999E-9</v>
      </c>
      <c r="I16" s="54">
        <v>0.26300000000000001</v>
      </c>
      <c r="J16">
        <v>100</v>
      </c>
      <c r="K16">
        <v>0.3</v>
      </c>
      <c r="L16" s="111">
        <v>0.1</v>
      </c>
      <c r="M16" s="209">
        <v>300000</v>
      </c>
      <c r="N16" s="21"/>
      <c r="O16" s="111">
        <v>400</v>
      </c>
      <c r="P16" s="21"/>
      <c r="Q16">
        <v>30</v>
      </c>
      <c r="T16" s="111">
        <v>13200000000</v>
      </c>
    </row>
    <row r="17" spans="1:20">
      <c r="A17" s="21" t="s">
        <v>67</v>
      </c>
      <c r="B17" s="111">
        <f t="shared" si="0"/>
        <v>152777.77777777778</v>
      </c>
      <c r="C17" t="s">
        <v>986</v>
      </c>
      <c r="D17" s="21" t="s">
        <v>59</v>
      </c>
      <c r="E17" s="21">
        <v>961</v>
      </c>
      <c r="F17" s="21">
        <v>1950</v>
      </c>
      <c r="G17" s="111">
        <v>1.9000000000000001E-8</v>
      </c>
      <c r="H17" s="111">
        <v>2.2999999999999999E-9</v>
      </c>
      <c r="I17" s="54">
        <v>0.26300000000000001</v>
      </c>
      <c r="J17">
        <v>100</v>
      </c>
      <c r="K17">
        <v>0.3</v>
      </c>
      <c r="L17" s="111">
        <v>0.1</v>
      </c>
      <c r="M17" s="209">
        <v>300000</v>
      </c>
      <c r="N17" s="21"/>
      <c r="O17" s="111">
        <v>400</v>
      </c>
      <c r="P17" s="21"/>
      <c r="Q17">
        <v>30</v>
      </c>
      <c r="T17" s="111">
        <v>13200000000</v>
      </c>
    </row>
    <row r="18" spans="1:20">
      <c r="A18" s="21" t="s">
        <v>68</v>
      </c>
      <c r="B18" s="111">
        <f t="shared" si="0"/>
        <v>250</v>
      </c>
      <c r="C18" t="s">
        <v>987</v>
      </c>
      <c r="D18" s="21" t="s">
        <v>59</v>
      </c>
      <c r="E18" s="21">
        <v>961</v>
      </c>
      <c r="F18" s="21">
        <v>1950</v>
      </c>
      <c r="G18" s="111">
        <v>7.3E-9</v>
      </c>
      <c r="H18" s="111">
        <v>2.7999999999999998E-9</v>
      </c>
      <c r="I18" s="54">
        <v>0.40899999999999997</v>
      </c>
      <c r="J18">
        <v>500</v>
      </c>
      <c r="K18">
        <v>0.6</v>
      </c>
      <c r="L18" s="111">
        <v>0.1</v>
      </c>
      <c r="M18" s="209">
        <v>700000</v>
      </c>
      <c r="N18" s="21"/>
      <c r="O18" s="111">
        <v>1000</v>
      </c>
      <c r="P18" s="21"/>
      <c r="Q18">
        <v>10</v>
      </c>
      <c r="T18" s="111">
        <v>21600000</v>
      </c>
    </row>
    <row r="19" spans="1:20">
      <c r="A19" s="21" t="s">
        <v>69</v>
      </c>
      <c r="B19" s="111">
        <f t="shared" si="0"/>
        <v>250</v>
      </c>
      <c r="C19" t="s">
        <v>987</v>
      </c>
      <c r="D19" s="21" t="s">
        <v>59</v>
      </c>
      <c r="E19" s="21">
        <v>961</v>
      </c>
      <c r="F19" s="21">
        <v>1950</v>
      </c>
      <c r="G19" s="111">
        <v>7.3E-9</v>
      </c>
      <c r="H19" s="111">
        <v>2.7999999999999998E-9</v>
      </c>
      <c r="I19" s="54">
        <v>0.40899999999999997</v>
      </c>
      <c r="J19">
        <v>500</v>
      </c>
      <c r="K19">
        <v>0.6</v>
      </c>
      <c r="L19" s="111">
        <v>0.1</v>
      </c>
      <c r="M19" s="209">
        <v>700000</v>
      </c>
      <c r="N19" s="21"/>
      <c r="O19" s="111">
        <v>1000</v>
      </c>
      <c r="P19" s="21"/>
      <c r="Q19">
        <v>10</v>
      </c>
      <c r="T19" s="111">
        <v>21600000</v>
      </c>
    </row>
    <row r="20" spans="1:20">
      <c r="A20" s="21" t="s">
        <v>70</v>
      </c>
      <c r="B20" s="111">
        <f t="shared" si="0"/>
        <v>7.4537037037037033</v>
      </c>
      <c r="C20" t="s">
        <v>981</v>
      </c>
      <c r="D20" s="21" t="s">
        <v>59</v>
      </c>
      <c r="E20" s="21">
        <v>961</v>
      </c>
      <c r="F20" s="21">
        <v>1950</v>
      </c>
      <c r="G20" s="111">
        <v>1.6000000000000001E-9</v>
      </c>
      <c r="H20" s="111">
        <v>1.3000000000000001E-9</v>
      </c>
      <c r="I20" s="54">
        <v>4.0000000000000001E-3</v>
      </c>
      <c r="J20">
        <v>1000</v>
      </c>
      <c r="K20">
        <v>1.6</v>
      </c>
      <c r="L20" s="111">
        <v>100</v>
      </c>
      <c r="M20" s="209">
        <v>3000000</v>
      </c>
      <c r="N20" s="21"/>
      <c r="O20" s="111">
        <v>5000</v>
      </c>
      <c r="P20" s="21"/>
      <c r="Q20">
        <v>3</v>
      </c>
      <c r="T20" s="111">
        <v>644000</v>
      </c>
    </row>
    <row r="21" spans="1:20">
      <c r="A21" s="21" t="s">
        <v>71</v>
      </c>
      <c r="B21" s="111">
        <f t="shared" si="0"/>
        <v>0.13078703703703703</v>
      </c>
      <c r="C21" t="s">
        <v>981</v>
      </c>
      <c r="D21" s="21" t="s">
        <v>59</v>
      </c>
      <c r="E21" s="21">
        <v>961</v>
      </c>
      <c r="F21" s="21">
        <v>1950</v>
      </c>
      <c r="G21" s="111">
        <v>2.5999999999999998E-10</v>
      </c>
      <c r="H21" s="111">
        <v>4.3000000000000001E-10</v>
      </c>
      <c r="I21" s="54">
        <v>0.64</v>
      </c>
      <c r="J21">
        <v>1000</v>
      </c>
      <c r="K21">
        <v>1.7</v>
      </c>
      <c r="L21" s="111">
        <v>10</v>
      </c>
      <c r="M21" s="209">
        <v>20000000</v>
      </c>
      <c r="N21" s="21"/>
      <c r="O21" s="111">
        <v>30000</v>
      </c>
      <c r="P21" s="21"/>
      <c r="Q21">
        <v>3</v>
      </c>
      <c r="T21" s="111">
        <v>11300</v>
      </c>
    </row>
    <row r="22" spans="1:20">
      <c r="A22" s="21" t="s">
        <v>72</v>
      </c>
      <c r="B22" s="111">
        <f t="shared" si="0"/>
        <v>1.3888888888888888E-2</v>
      </c>
      <c r="C22" t="s">
        <v>981</v>
      </c>
      <c r="D22" s="21" t="s">
        <v>59</v>
      </c>
      <c r="E22" s="21">
        <v>961</v>
      </c>
      <c r="F22" s="21">
        <v>1950</v>
      </c>
      <c r="G22" s="111">
        <v>4.4000000000000003E-11</v>
      </c>
      <c r="H22" s="111">
        <v>6E-11</v>
      </c>
      <c r="I22" s="54">
        <v>0.18099999999999999</v>
      </c>
      <c r="J22">
        <v>1000</v>
      </c>
      <c r="K22">
        <v>1.7</v>
      </c>
      <c r="L22" s="111">
        <v>10</v>
      </c>
      <c r="M22" s="209">
        <v>100000000</v>
      </c>
      <c r="N22" s="21"/>
      <c r="O22" s="111">
        <v>200000</v>
      </c>
      <c r="P22" s="21"/>
      <c r="Q22">
        <v>3</v>
      </c>
      <c r="R22" t="s">
        <v>1020</v>
      </c>
      <c r="T22" s="111">
        <v>1200</v>
      </c>
    </row>
    <row r="23" spans="1:20">
      <c r="A23" s="21" t="s">
        <v>73</v>
      </c>
      <c r="B23" s="111">
        <f t="shared" si="0"/>
        <v>261574074.07407406</v>
      </c>
      <c r="C23" t="s">
        <v>982</v>
      </c>
      <c r="D23" s="21" t="s">
        <v>74</v>
      </c>
      <c r="E23" s="21">
        <v>670</v>
      </c>
      <c r="F23" s="21">
        <v>2270</v>
      </c>
      <c r="G23" s="111">
        <v>1.4E-8</v>
      </c>
      <c r="H23" s="111">
        <v>3.4999999999999999E-9</v>
      </c>
      <c r="I23" s="54">
        <v>0.38200000000000001</v>
      </c>
      <c r="J23">
        <v>1000</v>
      </c>
      <c r="K23">
        <v>1.5</v>
      </c>
      <c r="L23" s="111">
        <v>0.1</v>
      </c>
      <c r="M23" s="209">
        <v>400000</v>
      </c>
      <c r="N23" s="21"/>
      <c r="O23" s="111">
        <v>600</v>
      </c>
      <c r="P23" s="21"/>
      <c r="Q23">
        <v>3</v>
      </c>
      <c r="T23" s="111">
        <v>22600000000000</v>
      </c>
    </row>
    <row r="24" spans="1:20">
      <c r="A24" s="21" t="s">
        <v>75</v>
      </c>
      <c r="B24" s="111">
        <f t="shared" si="0"/>
        <v>0.87152777777777779</v>
      </c>
      <c r="C24" t="s">
        <v>981</v>
      </c>
      <c r="D24" s="21" t="s">
        <v>74</v>
      </c>
      <c r="E24" s="21">
        <v>670</v>
      </c>
      <c r="F24" s="21">
        <v>2270</v>
      </c>
      <c r="G24" s="111">
        <v>1.6999999999999999E-9</v>
      </c>
      <c r="H24" s="111">
        <v>2.1999999999999998E-9</v>
      </c>
      <c r="I24" s="54">
        <v>0.52900000000000003</v>
      </c>
      <c r="J24">
        <v>2000</v>
      </c>
      <c r="K24">
        <v>3.1</v>
      </c>
      <c r="L24" s="111">
        <v>10</v>
      </c>
      <c r="M24" s="209">
        <v>3000000</v>
      </c>
      <c r="N24" s="21"/>
      <c r="O24" s="111">
        <v>5000</v>
      </c>
      <c r="P24" s="21"/>
      <c r="Q24">
        <v>3</v>
      </c>
      <c r="T24" s="111">
        <v>75300</v>
      </c>
    </row>
    <row r="25" spans="1:20">
      <c r="A25" s="21" t="s">
        <v>76</v>
      </c>
      <c r="B25" s="111">
        <f t="shared" si="0"/>
        <v>5.0694444444444445E-2</v>
      </c>
      <c r="C25" t="s">
        <v>977</v>
      </c>
      <c r="D25" s="21" t="s">
        <v>20</v>
      </c>
      <c r="E25" s="21">
        <v>1176</v>
      </c>
      <c r="F25" s="21">
        <v>2607</v>
      </c>
      <c r="G25" s="111">
        <v>3.5999999999999998E-11</v>
      </c>
      <c r="H25" s="111">
        <v>1.7999999999999999E-11</v>
      </c>
      <c r="I25" s="54">
        <v>7.2999999999999995E-2</v>
      </c>
      <c r="J25">
        <v>800</v>
      </c>
      <c r="K25">
        <v>0.7</v>
      </c>
      <c r="L25" s="111">
        <v>100</v>
      </c>
      <c r="M25" s="209">
        <v>100000000</v>
      </c>
      <c r="N25" s="21"/>
      <c r="O25" s="111">
        <v>200000</v>
      </c>
      <c r="P25" s="21"/>
      <c r="Q25">
        <v>10</v>
      </c>
      <c r="R25" t="s">
        <v>1021</v>
      </c>
      <c r="T25" s="111">
        <v>4380</v>
      </c>
    </row>
    <row r="26" spans="1:20">
      <c r="A26" s="21" t="s">
        <v>77</v>
      </c>
      <c r="B26" s="111">
        <f t="shared" si="0"/>
        <v>6.805555555555555E-2</v>
      </c>
      <c r="C26" t="s">
        <v>988</v>
      </c>
      <c r="D26" s="21" t="s">
        <v>20</v>
      </c>
      <c r="E26" s="21">
        <v>1176</v>
      </c>
      <c r="F26" s="21">
        <v>2607</v>
      </c>
      <c r="G26" s="111">
        <v>6.6000000000000005E-11</v>
      </c>
      <c r="H26" s="111">
        <v>3.1999999999999999E-11</v>
      </c>
      <c r="I26" s="54">
        <v>0.14499999999999999</v>
      </c>
      <c r="J26">
        <v>60</v>
      </c>
      <c r="K26">
        <v>0.1</v>
      </c>
      <c r="L26" s="111">
        <v>10</v>
      </c>
      <c r="M26" s="209">
        <v>80000000</v>
      </c>
      <c r="N26" s="21"/>
      <c r="O26" s="111">
        <v>100000</v>
      </c>
      <c r="P26" s="21"/>
      <c r="Q26">
        <v>100</v>
      </c>
      <c r="R26" t="s">
        <v>1022</v>
      </c>
      <c r="T26" s="111">
        <v>5880</v>
      </c>
    </row>
    <row r="27" spans="1:20">
      <c r="A27" s="21" t="s">
        <v>78</v>
      </c>
      <c r="B27" s="111">
        <f t="shared" si="0"/>
        <v>0.49537037037037035</v>
      </c>
      <c r="C27" t="s">
        <v>977</v>
      </c>
      <c r="D27" s="21" t="s">
        <v>20</v>
      </c>
      <c r="E27" s="21">
        <v>1176</v>
      </c>
      <c r="F27" s="21">
        <v>2607</v>
      </c>
      <c r="G27" s="111">
        <v>2.8999999999999998E-10</v>
      </c>
      <c r="H27" s="111">
        <v>2.4E-10</v>
      </c>
      <c r="I27" s="54">
        <v>5.8999999999999997E-2</v>
      </c>
      <c r="J27">
        <v>1000</v>
      </c>
      <c r="K27">
        <v>1.4</v>
      </c>
      <c r="L27" s="111">
        <v>100</v>
      </c>
      <c r="M27" s="209">
        <v>20000000</v>
      </c>
      <c r="N27" s="21"/>
      <c r="O27" s="111">
        <v>30000</v>
      </c>
      <c r="P27" s="21"/>
      <c r="Q27">
        <v>3</v>
      </c>
      <c r="R27" t="s">
        <v>1023</v>
      </c>
      <c r="T27" s="111">
        <v>42800</v>
      </c>
    </row>
    <row r="28" spans="1:20">
      <c r="A28" s="21" t="s">
        <v>79</v>
      </c>
      <c r="B28" s="111">
        <f t="shared" si="0"/>
        <v>2.1180555555555554</v>
      </c>
      <c r="C28" t="s">
        <v>977</v>
      </c>
      <c r="D28" s="21" t="s">
        <v>20</v>
      </c>
      <c r="E28" s="21">
        <v>1176</v>
      </c>
      <c r="F28" s="21">
        <v>2607</v>
      </c>
      <c r="G28" s="111">
        <v>5.9000000000000003E-10</v>
      </c>
      <c r="H28" s="111">
        <v>5.7999999999999996E-10</v>
      </c>
      <c r="I28" s="54">
        <v>0.17100000000000001</v>
      </c>
      <c r="J28">
        <v>50</v>
      </c>
      <c r="K28">
        <v>0.3</v>
      </c>
      <c r="L28" s="111">
        <v>10</v>
      </c>
      <c r="M28" s="209">
        <v>8000000</v>
      </c>
      <c r="N28" s="21"/>
      <c r="O28" s="111">
        <v>10000</v>
      </c>
      <c r="P28" s="21"/>
      <c r="Q28">
        <v>30</v>
      </c>
      <c r="R28" t="s">
        <v>1024</v>
      </c>
      <c r="T28" s="111">
        <v>183000</v>
      </c>
    </row>
    <row r="29" spans="1:20">
      <c r="A29" s="21" t="s">
        <v>80</v>
      </c>
      <c r="B29" s="111">
        <f t="shared" si="0"/>
        <v>157407.40740740742</v>
      </c>
      <c r="C29" t="s">
        <v>978</v>
      </c>
      <c r="D29" s="21" t="s">
        <v>20</v>
      </c>
      <c r="E29" s="21">
        <v>1176</v>
      </c>
      <c r="F29" s="21">
        <v>2607</v>
      </c>
      <c r="G29" s="111">
        <v>2.6999999999999999E-5</v>
      </c>
      <c r="H29" s="111">
        <v>1.9999999999999999E-7</v>
      </c>
      <c r="I29" s="54">
        <v>1.9E-2</v>
      </c>
      <c r="J29">
        <v>6</v>
      </c>
      <c r="K29">
        <v>0.1</v>
      </c>
      <c r="L29" s="111">
        <v>0.1</v>
      </c>
      <c r="M29" s="209">
        <v>200</v>
      </c>
      <c r="N29" s="21"/>
      <c r="O29" s="111">
        <v>0.3</v>
      </c>
      <c r="P29" s="21"/>
      <c r="Q29">
        <v>1</v>
      </c>
      <c r="R29" t="s">
        <v>525</v>
      </c>
      <c r="T29" s="111">
        <v>13600000000</v>
      </c>
    </row>
    <row r="30" spans="1:20">
      <c r="A30" s="21" t="s">
        <v>81</v>
      </c>
      <c r="B30" s="111">
        <f t="shared" si="0"/>
        <v>0.66782407407407407</v>
      </c>
      <c r="C30" t="s">
        <v>989</v>
      </c>
      <c r="D30" s="21" t="s">
        <v>20</v>
      </c>
      <c r="E30" s="21">
        <v>1176</v>
      </c>
      <c r="F30" s="21">
        <v>2607</v>
      </c>
      <c r="G30" s="111">
        <v>1.2E-8</v>
      </c>
      <c r="H30" s="111">
        <v>3E-10</v>
      </c>
      <c r="I30" s="54">
        <v>8.9999999999999993E-3</v>
      </c>
      <c r="J30">
        <v>1000</v>
      </c>
      <c r="K30">
        <v>1.1000000000000001</v>
      </c>
      <c r="L30" s="111">
        <v>1000</v>
      </c>
      <c r="M30" s="209">
        <v>400000</v>
      </c>
      <c r="N30" s="21"/>
      <c r="O30" s="111">
        <v>700</v>
      </c>
      <c r="P30" s="21"/>
      <c r="Q30">
        <v>3</v>
      </c>
      <c r="R30" t="s">
        <v>1025</v>
      </c>
      <c r="T30" s="111">
        <v>57700</v>
      </c>
    </row>
    <row r="31" spans="1:20">
      <c r="A31" s="21" t="s">
        <v>82</v>
      </c>
      <c r="B31" s="111">
        <f t="shared" si="0"/>
        <v>51504.629629629628</v>
      </c>
      <c r="C31" t="s">
        <v>990</v>
      </c>
      <c r="D31" s="21" t="s">
        <v>20</v>
      </c>
      <c r="E31" s="21">
        <v>1176</v>
      </c>
      <c r="F31" s="21">
        <v>2607</v>
      </c>
      <c r="G31" s="111">
        <v>2.4000000000000001E-5</v>
      </c>
      <c r="H31" s="111">
        <v>1.9000000000000001E-7</v>
      </c>
      <c r="I31" s="54">
        <v>6.0000000000000001E-3</v>
      </c>
      <c r="J31">
        <v>2</v>
      </c>
      <c r="K31">
        <v>0.1</v>
      </c>
      <c r="L31" s="111">
        <v>0.1</v>
      </c>
      <c r="M31" s="209">
        <v>200</v>
      </c>
      <c r="N31" s="21"/>
      <c r="O31" s="111">
        <v>0.3</v>
      </c>
      <c r="P31" s="21"/>
      <c r="Q31">
        <v>1</v>
      </c>
      <c r="R31" t="s">
        <v>1026</v>
      </c>
      <c r="T31" s="111">
        <v>4450000000</v>
      </c>
    </row>
    <row r="32" spans="1:20">
      <c r="A32" s="21" t="s">
        <v>83</v>
      </c>
      <c r="B32" s="111">
        <f t="shared" si="0"/>
        <v>2685185.1851851852</v>
      </c>
      <c r="C32" t="s">
        <v>978</v>
      </c>
      <c r="D32" s="21" t="s">
        <v>20</v>
      </c>
      <c r="E32" s="21">
        <v>1176</v>
      </c>
      <c r="F32" s="21">
        <v>2607</v>
      </c>
      <c r="G32" s="111">
        <v>2.6999999999999999E-5</v>
      </c>
      <c r="H32" s="111">
        <v>1.9999999999999999E-7</v>
      </c>
      <c r="I32" s="54">
        <v>1.4E-2</v>
      </c>
      <c r="J32">
        <v>2</v>
      </c>
      <c r="K32">
        <v>0.1</v>
      </c>
      <c r="L32" s="111">
        <v>0.1</v>
      </c>
      <c r="M32" s="209">
        <v>200</v>
      </c>
      <c r="N32" s="21"/>
      <c r="O32" s="111">
        <v>0.3</v>
      </c>
      <c r="P32" s="21"/>
      <c r="Q32">
        <v>1</v>
      </c>
      <c r="R32" t="s">
        <v>527</v>
      </c>
      <c r="T32" s="111">
        <v>232000000000</v>
      </c>
    </row>
    <row r="33" spans="1:20">
      <c r="A33" s="21" t="s">
        <v>84</v>
      </c>
      <c r="B33" s="111">
        <f t="shared" si="0"/>
        <v>0.42129629629629628</v>
      </c>
      <c r="C33" t="s">
        <v>981</v>
      </c>
      <c r="D33" s="21" t="s">
        <v>20</v>
      </c>
      <c r="E33" s="21">
        <v>1176</v>
      </c>
      <c r="F33" s="21">
        <v>2607</v>
      </c>
      <c r="G33" s="111">
        <v>1.5E-9</v>
      </c>
      <c r="H33" s="111">
        <v>4.6000000000000001E-10</v>
      </c>
      <c r="I33" s="54">
        <v>0.14499999999999999</v>
      </c>
      <c r="J33">
        <v>3000</v>
      </c>
      <c r="K33">
        <v>2.9</v>
      </c>
      <c r="L33" s="111">
        <v>10</v>
      </c>
      <c r="M33" s="209">
        <v>3000000</v>
      </c>
      <c r="N33" s="21"/>
      <c r="O33" s="111">
        <v>6000</v>
      </c>
      <c r="P33" s="21"/>
      <c r="Q33">
        <v>3</v>
      </c>
      <c r="R33" t="s">
        <v>212</v>
      </c>
      <c r="T33" s="111">
        <v>36400</v>
      </c>
    </row>
    <row r="34" spans="1:20">
      <c r="A34" s="21" t="s">
        <v>85</v>
      </c>
      <c r="B34" s="111">
        <f t="shared" si="0"/>
        <v>1.8055555555555554E-2</v>
      </c>
      <c r="C34" t="s">
        <v>981</v>
      </c>
      <c r="D34" s="21" t="s">
        <v>20</v>
      </c>
      <c r="E34" s="21">
        <v>1176</v>
      </c>
      <c r="F34" s="21">
        <v>2607</v>
      </c>
      <c r="G34" s="111">
        <v>6.2000000000000006E-11</v>
      </c>
      <c r="H34" s="111">
        <v>2.9E-11</v>
      </c>
      <c r="I34" s="54">
        <v>2E-3</v>
      </c>
      <c r="J34">
        <v>1000</v>
      </c>
      <c r="K34">
        <v>1.6</v>
      </c>
      <c r="L34" s="111">
        <v>10000</v>
      </c>
      <c r="M34" s="209">
        <v>80000000</v>
      </c>
      <c r="N34" s="21"/>
      <c r="O34" s="111">
        <v>100000</v>
      </c>
      <c r="P34" s="21"/>
      <c r="Q34">
        <v>3</v>
      </c>
      <c r="R34" t="s">
        <v>212</v>
      </c>
      <c r="T34" s="111">
        <v>1560</v>
      </c>
    </row>
    <row r="35" spans="1:20">
      <c r="A35" s="21" t="s">
        <v>86</v>
      </c>
      <c r="B35" s="111">
        <f t="shared" si="0"/>
        <v>8.5416666666666669E-2</v>
      </c>
      <c r="C35" t="s">
        <v>981</v>
      </c>
      <c r="D35" s="21" t="s">
        <v>20</v>
      </c>
      <c r="E35" s="21">
        <v>1176</v>
      </c>
      <c r="F35" s="21">
        <v>2607</v>
      </c>
      <c r="G35" s="111">
        <v>7.5999999999999996E-11</v>
      </c>
      <c r="H35" s="111">
        <v>6.2000000000000006E-11</v>
      </c>
      <c r="I35" s="54">
        <v>7.0000000000000001E-3</v>
      </c>
      <c r="J35">
        <v>2000</v>
      </c>
      <c r="K35">
        <v>1.8</v>
      </c>
      <c r="L35" s="111">
        <v>1000</v>
      </c>
      <c r="M35" s="209">
        <v>70000000</v>
      </c>
      <c r="N35" s="21"/>
      <c r="O35" s="111">
        <v>100000</v>
      </c>
      <c r="P35" s="21"/>
      <c r="Q35">
        <v>3</v>
      </c>
      <c r="R35" t="s">
        <v>213</v>
      </c>
      <c r="T35" s="111">
        <v>7380</v>
      </c>
    </row>
    <row r="36" spans="1:20">
      <c r="A36" s="21" t="s">
        <v>87</v>
      </c>
      <c r="B36" s="111">
        <f t="shared" si="0"/>
        <v>2.7083333333333334E-2</v>
      </c>
      <c r="C36" t="s">
        <v>981</v>
      </c>
      <c r="D36" s="21" t="s">
        <v>20</v>
      </c>
      <c r="E36" s="21">
        <v>1176</v>
      </c>
      <c r="F36" s="21">
        <v>2607</v>
      </c>
      <c r="G36" s="111">
        <v>1.0999999999999999E-10</v>
      </c>
      <c r="H36" s="111">
        <v>5.8E-11</v>
      </c>
      <c r="I36" s="54">
        <v>0.13500000000000001</v>
      </c>
      <c r="J36">
        <v>4000</v>
      </c>
      <c r="K36">
        <v>4.5</v>
      </c>
      <c r="L36" s="111">
        <v>10</v>
      </c>
      <c r="M36" s="209">
        <v>50000000</v>
      </c>
      <c r="N36" s="21"/>
      <c r="O36" s="111">
        <v>80000</v>
      </c>
      <c r="P36" s="21"/>
      <c r="Q36">
        <v>1</v>
      </c>
      <c r="R36" t="s">
        <v>214</v>
      </c>
      <c r="T36" s="111">
        <v>2340</v>
      </c>
    </row>
    <row r="37" spans="1:20">
      <c r="A37" s="21" t="s">
        <v>88</v>
      </c>
      <c r="B37" s="111">
        <f t="shared" si="0"/>
        <v>1.7361111111111112E-2</v>
      </c>
      <c r="C37" t="s">
        <v>981</v>
      </c>
      <c r="D37" s="21" t="s">
        <v>20</v>
      </c>
      <c r="E37" s="21">
        <v>1176</v>
      </c>
      <c r="F37" s="21">
        <v>2607</v>
      </c>
      <c r="G37" s="111">
        <v>3.7999999999999998E-11</v>
      </c>
      <c r="H37" s="111">
        <v>3.3999999999999999E-11</v>
      </c>
      <c r="I37" s="54">
        <v>0.154</v>
      </c>
      <c r="J37">
        <v>1000</v>
      </c>
      <c r="K37">
        <v>1.7</v>
      </c>
      <c r="L37" s="111">
        <v>10</v>
      </c>
      <c r="M37" s="209">
        <v>100000000</v>
      </c>
      <c r="N37" s="21"/>
      <c r="O37" s="111">
        <v>200000</v>
      </c>
      <c r="P37" s="21"/>
      <c r="Q37">
        <v>3</v>
      </c>
      <c r="R37" t="s">
        <v>214</v>
      </c>
      <c r="T37" s="111">
        <v>1500</v>
      </c>
    </row>
    <row r="38" spans="1:20">
      <c r="A38" s="21" t="s">
        <v>89</v>
      </c>
      <c r="B38" s="111">
        <f t="shared" si="0"/>
        <v>35.069444444444443</v>
      </c>
      <c r="C38" t="s">
        <v>984</v>
      </c>
      <c r="D38" s="21" t="s">
        <v>20</v>
      </c>
      <c r="E38" s="21">
        <v>-189</v>
      </c>
      <c r="F38" s="21">
        <v>186</v>
      </c>
      <c r="H38" s="111">
        <v>8.5000000000000004E-11</v>
      </c>
      <c r="I38" s="54">
        <v>1E-3</v>
      </c>
      <c r="J38">
        <v>1</v>
      </c>
      <c r="K38">
        <v>0.1</v>
      </c>
      <c r="L38" s="111">
        <v>10</v>
      </c>
      <c r="M38" s="209">
        <v>60000000000000</v>
      </c>
      <c r="N38" s="21"/>
      <c r="O38" s="111">
        <v>60000000000</v>
      </c>
      <c r="P38" s="21"/>
      <c r="Q38">
        <v>3</v>
      </c>
      <c r="T38" s="111">
        <v>3030000</v>
      </c>
    </row>
    <row r="39" spans="1:20">
      <c r="A39" s="21" t="s">
        <v>90</v>
      </c>
      <c r="B39" s="111">
        <f t="shared" si="0"/>
        <v>98148.148148148146</v>
      </c>
      <c r="C39" t="s">
        <v>91</v>
      </c>
      <c r="D39" s="21" t="s">
        <v>20</v>
      </c>
      <c r="E39" s="21">
        <v>-189</v>
      </c>
      <c r="F39" s="21">
        <v>186</v>
      </c>
      <c r="H39" s="111">
        <v>8.5000000000000004E-11</v>
      </c>
      <c r="I39" s="54">
        <v>1E-3</v>
      </c>
      <c r="J39">
        <v>2000</v>
      </c>
      <c r="K39">
        <v>1.5</v>
      </c>
      <c r="L39" s="111">
        <v>10</v>
      </c>
      <c r="M39" s="209">
        <v>6000000000</v>
      </c>
      <c r="N39" s="21"/>
      <c r="O39" s="111">
        <v>6000000</v>
      </c>
      <c r="P39" s="21" t="s">
        <v>92</v>
      </c>
      <c r="Q39">
        <v>3</v>
      </c>
      <c r="T39" s="111">
        <v>8480000000</v>
      </c>
    </row>
    <row r="40" spans="1:20">
      <c r="A40" s="21" t="s">
        <v>93</v>
      </c>
      <c r="B40" s="111">
        <f t="shared" si="0"/>
        <v>7.615740740740741E-2</v>
      </c>
      <c r="C40" t="s">
        <v>981</v>
      </c>
      <c r="D40" s="21" t="s">
        <v>20</v>
      </c>
      <c r="E40" s="21">
        <v>-189</v>
      </c>
      <c r="F40" s="21">
        <v>186</v>
      </c>
      <c r="H40" s="111">
        <v>8.5000000000000004E-11</v>
      </c>
      <c r="I40" s="54">
        <v>0.188</v>
      </c>
      <c r="J40">
        <v>1000</v>
      </c>
      <c r="K40">
        <v>1.7</v>
      </c>
      <c r="L40" s="111">
        <v>10</v>
      </c>
      <c r="M40" s="209">
        <v>50000000</v>
      </c>
      <c r="N40" s="21"/>
      <c r="O40" s="111">
        <v>50000</v>
      </c>
      <c r="P40" s="21"/>
      <c r="Q40">
        <v>3</v>
      </c>
      <c r="T40" s="111">
        <v>6580</v>
      </c>
    </row>
    <row r="41" spans="1:20">
      <c r="A41" s="21" t="s">
        <v>94</v>
      </c>
      <c r="B41" s="111">
        <f t="shared" si="0"/>
        <v>1.0578703703703703E-2</v>
      </c>
      <c r="C41" t="s">
        <v>982</v>
      </c>
      <c r="D41" s="21" t="s">
        <v>95</v>
      </c>
      <c r="E41" s="21">
        <v>814</v>
      </c>
      <c r="F41" s="21">
        <v>615</v>
      </c>
      <c r="G41" s="111">
        <v>3.5000000000000002E-11</v>
      </c>
      <c r="H41" s="111">
        <v>5.6999999999999997E-11</v>
      </c>
      <c r="I41" s="54">
        <v>0.25</v>
      </c>
      <c r="J41">
        <v>900</v>
      </c>
      <c r="K41">
        <v>1.7</v>
      </c>
      <c r="L41" s="111">
        <v>10</v>
      </c>
      <c r="M41" s="209">
        <v>100000000</v>
      </c>
      <c r="N41" s="21"/>
      <c r="O41" s="111">
        <v>200000</v>
      </c>
      <c r="P41" s="21"/>
      <c r="Q41">
        <v>3</v>
      </c>
      <c r="R41" t="s">
        <v>326</v>
      </c>
      <c r="T41" s="111">
        <v>914</v>
      </c>
    </row>
    <row r="42" spans="1:20">
      <c r="A42" s="21" t="s">
        <v>96</v>
      </c>
      <c r="B42" s="111">
        <f t="shared" si="0"/>
        <v>3.6574074074074071E-2</v>
      </c>
      <c r="C42" t="s">
        <v>982</v>
      </c>
      <c r="D42" s="21" t="s">
        <v>95</v>
      </c>
      <c r="E42" s="21">
        <v>814</v>
      </c>
      <c r="F42" s="21">
        <v>615</v>
      </c>
      <c r="G42" s="111">
        <v>1.2E-10</v>
      </c>
      <c r="H42" s="111">
        <v>1.2999999999999999E-10</v>
      </c>
      <c r="I42" s="54">
        <v>0.60299999999999998</v>
      </c>
      <c r="J42">
        <v>1000</v>
      </c>
      <c r="K42">
        <v>1.7</v>
      </c>
      <c r="L42" s="111">
        <v>10</v>
      </c>
      <c r="M42" s="209">
        <v>40000000</v>
      </c>
      <c r="N42" s="21"/>
      <c r="O42" s="111">
        <v>70000</v>
      </c>
      <c r="P42" s="21"/>
      <c r="Q42">
        <v>3</v>
      </c>
      <c r="T42" s="111">
        <v>3160</v>
      </c>
    </row>
    <row r="43" spans="1:20">
      <c r="A43" s="21" t="s">
        <v>97</v>
      </c>
      <c r="B43" s="111">
        <f t="shared" si="0"/>
        <v>2.7199074074074074</v>
      </c>
      <c r="C43" t="s">
        <v>982</v>
      </c>
      <c r="D43" s="21" t="s">
        <v>95</v>
      </c>
      <c r="E43" s="21">
        <v>814</v>
      </c>
      <c r="F43" s="21">
        <v>615</v>
      </c>
      <c r="G43" s="111">
        <v>5.0000000000000003E-10</v>
      </c>
      <c r="H43" s="111">
        <v>4.6000000000000001E-10</v>
      </c>
      <c r="I43" s="54">
        <v>8.7999999999999995E-2</v>
      </c>
      <c r="J43">
        <v>700</v>
      </c>
      <c r="K43">
        <v>0.7</v>
      </c>
      <c r="L43" s="111">
        <v>10</v>
      </c>
      <c r="M43" s="209">
        <v>10000000</v>
      </c>
      <c r="N43" s="21"/>
      <c r="O43" s="111">
        <v>20000</v>
      </c>
      <c r="P43" s="21"/>
      <c r="Q43">
        <v>10</v>
      </c>
      <c r="R43" t="s">
        <v>327</v>
      </c>
      <c r="T43" s="111">
        <v>235000</v>
      </c>
    </row>
    <row r="44" spans="1:20">
      <c r="A44" s="21" t="s">
        <v>98</v>
      </c>
      <c r="B44" s="111">
        <f t="shared" si="0"/>
        <v>1.0833333333333333</v>
      </c>
      <c r="C44" t="s">
        <v>982</v>
      </c>
      <c r="D44" s="21" t="s">
        <v>95</v>
      </c>
      <c r="E44" s="21">
        <v>814</v>
      </c>
      <c r="F44" s="21">
        <v>615</v>
      </c>
      <c r="G44" s="111">
        <v>1.3000000000000001E-9</v>
      </c>
      <c r="H44" s="111">
        <v>1.8E-9</v>
      </c>
      <c r="I44" s="54">
        <v>0.33900000000000002</v>
      </c>
      <c r="J44">
        <v>900</v>
      </c>
      <c r="K44">
        <v>1.6</v>
      </c>
      <c r="L44" s="111">
        <v>10</v>
      </c>
      <c r="M44" s="209">
        <v>4000000</v>
      </c>
      <c r="N44" s="21"/>
      <c r="O44" s="111">
        <v>6000</v>
      </c>
      <c r="P44" s="21"/>
      <c r="Q44">
        <v>3</v>
      </c>
      <c r="T44" s="111">
        <v>93600</v>
      </c>
    </row>
    <row r="45" spans="1:20">
      <c r="A45" s="21" t="s">
        <v>99</v>
      </c>
      <c r="B45" s="111">
        <f t="shared" si="0"/>
        <v>80.324074074074076</v>
      </c>
      <c r="C45" t="s">
        <v>984</v>
      </c>
      <c r="D45" s="21" t="s">
        <v>95</v>
      </c>
      <c r="E45" s="21">
        <v>814</v>
      </c>
      <c r="F45" s="21">
        <v>615</v>
      </c>
      <c r="G45" s="111">
        <v>6.5000000000000003E-10</v>
      </c>
      <c r="H45" s="111">
        <v>2.5999999999999998E-10</v>
      </c>
      <c r="I45" s="54">
        <v>3.0000000000000001E-3</v>
      </c>
      <c r="J45">
        <v>20</v>
      </c>
      <c r="K45">
        <v>0.1</v>
      </c>
      <c r="L45" s="111">
        <v>1000</v>
      </c>
      <c r="M45" s="209">
        <v>8000000</v>
      </c>
      <c r="N45" s="21"/>
      <c r="O45" s="111">
        <v>10000</v>
      </c>
      <c r="P45" s="21"/>
      <c r="Q45">
        <v>1000</v>
      </c>
      <c r="T45" s="111">
        <v>6940000</v>
      </c>
    </row>
    <row r="46" spans="1:20">
      <c r="A46" s="21" t="s">
        <v>100</v>
      </c>
      <c r="B46" s="111">
        <f t="shared" si="0"/>
        <v>17.824074074074073</v>
      </c>
      <c r="C46" t="s">
        <v>985</v>
      </c>
      <c r="D46" s="21" t="s">
        <v>95</v>
      </c>
      <c r="E46" s="21">
        <v>814</v>
      </c>
      <c r="F46" s="21">
        <v>615</v>
      </c>
      <c r="G46" s="111">
        <v>1.8E-9</v>
      </c>
      <c r="H46" s="111">
        <v>1.3000000000000001E-9</v>
      </c>
      <c r="I46" s="54">
        <v>0.11700000000000001</v>
      </c>
      <c r="J46">
        <v>900</v>
      </c>
      <c r="K46">
        <v>1.1000000000000001</v>
      </c>
      <c r="L46" s="111">
        <v>10</v>
      </c>
      <c r="M46" s="209">
        <v>3000000</v>
      </c>
      <c r="N46" s="21"/>
      <c r="O46" s="111">
        <v>5000</v>
      </c>
      <c r="P46" s="21"/>
      <c r="Q46">
        <v>3</v>
      </c>
      <c r="T46" s="111">
        <v>1540000</v>
      </c>
    </row>
    <row r="47" spans="1:20">
      <c r="A47" s="21" t="s">
        <v>101</v>
      </c>
      <c r="B47" s="111">
        <f t="shared" si="0"/>
        <v>1.0775462962962963</v>
      </c>
      <c r="C47" t="s">
        <v>981</v>
      </c>
      <c r="D47" s="21" t="s">
        <v>95</v>
      </c>
      <c r="E47" s="21">
        <v>814</v>
      </c>
      <c r="F47" s="21">
        <v>615</v>
      </c>
      <c r="G47" s="111">
        <v>9.2000000000000003E-10</v>
      </c>
      <c r="H47" s="111">
        <v>1.6000000000000001E-9</v>
      </c>
      <c r="I47" s="54">
        <v>0.13200000000000001</v>
      </c>
      <c r="J47">
        <v>1000</v>
      </c>
      <c r="K47">
        <v>1.6</v>
      </c>
      <c r="L47" s="111">
        <v>10</v>
      </c>
      <c r="M47" s="209">
        <v>5000000</v>
      </c>
      <c r="N47" s="21"/>
      <c r="O47" s="111">
        <v>9000</v>
      </c>
      <c r="P47" s="21"/>
      <c r="Q47">
        <v>3</v>
      </c>
      <c r="T47" s="111">
        <v>93100</v>
      </c>
    </row>
    <row r="48" spans="1:20">
      <c r="A48" s="21" t="s">
        <v>102</v>
      </c>
      <c r="B48" s="111">
        <f t="shared" si="0"/>
        <v>1.6203703703703705</v>
      </c>
      <c r="C48" t="s">
        <v>981</v>
      </c>
      <c r="D48" s="21" t="s">
        <v>95</v>
      </c>
      <c r="E48" s="21">
        <v>814</v>
      </c>
      <c r="F48" s="21">
        <v>615</v>
      </c>
      <c r="G48" s="111">
        <v>4.2E-10</v>
      </c>
      <c r="H48" s="111">
        <v>4.0000000000000001E-10</v>
      </c>
      <c r="I48" s="54">
        <v>1E-3</v>
      </c>
      <c r="J48">
        <v>1000</v>
      </c>
      <c r="K48">
        <v>1.5</v>
      </c>
      <c r="L48" s="111">
        <v>1000</v>
      </c>
      <c r="M48" s="209">
        <v>10000000</v>
      </c>
      <c r="N48" s="21"/>
      <c r="O48" s="111">
        <v>20000</v>
      </c>
      <c r="P48" s="21"/>
      <c r="Q48">
        <v>3</v>
      </c>
      <c r="T48" s="111">
        <v>140000</v>
      </c>
    </row>
    <row r="49" spans="1:20">
      <c r="A49" s="21" t="s">
        <v>103</v>
      </c>
      <c r="B49" s="111">
        <f t="shared" si="0"/>
        <v>6.2962962962962957E-2</v>
      </c>
      <c r="C49" t="s">
        <v>981</v>
      </c>
      <c r="D49" s="21" t="s">
        <v>95</v>
      </c>
      <c r="E49" s="21">
        <v>814</v>
      </c>
      <c r="F49" s="21">
        <v>615</v>
      </c>
      <c r="G49" s="111">
        <v>1.4000000000000001E-10</v>
      </c>
      <c r="H49" s="111">
        <v>2.1E-10</v>
      </c>
      <c r="I49" s="54">
        <v>0.80400000000000005</v>
      </c>
      <c r="J49">
        <v>1000</v>
      </c>
      <c r="K49">
        <v>1.7</v>
      </c>
      <c r="L49" s="111">
        <v>10</v>
      </c>
      <c r="M49" s="209">
        <v>40000000</v>
      </c>
      <c r="N49" s="21"/>
      <c r="O49" s="111">
        <v>60000</v>
      </c>
      <c r="P49" s="21"/>
      <c r="Q49">
        <v>3</v>
      </c>
      <c r="T49" s="111">
        <v>5440</v>
      </c>
    </row>
    <row r="50" spans="1:20">
      <c r="A50" s="21" t="s">
        <v>104</v>
      </c>
      <c r="B50" s="111">
        <f t="shared" si="0"/>
        <v>7.4999999999999997E-2</v>
      </c>
      <c r="C50" t="s">
        <v>988</v>
      </c>
      <c r="D50" s="21" t="s">
        <v>20</v>
      </c>
      <c r="E50" s="21">
        <v>302</v>
      </c>
      <c r="F50" s="21" t="s">
        <v>20</v>
      </c>
      <c r="G50" s="111">
        <v>1.9000000000000001E-9</v>
      </c>
      <c r="H50" s="111">
        <v>2.3000000000000001E-10</v>
      </c>
      <c r="I50" s="54">
        <v>0.19800000000000001</v>
      </c>
      <c r="J50">
        <v>500</v>
      </c>
      <c r="K50">
        <v>0.5</v>
      </c>
      <c r="L50" s="111">
        <v>10</v>
      </c>
      <c r="M50" s="209">
        <v>3000000</v>
      </c>
      <c r="N50" s="21"/>
      <c r="O50" s="111">
        <v>4000</v>
      </c>
      <c r="P50" s="21"/>
      <c r="Q50">
        <v>10</v>
      </c>
      <c r="R50" t="s">
        <v>1027</v>
      </c>
      <c r="T50" s="111">
        <v>6480</v>
      </c>
    </row>
    <row r="51" spans="1:20">
      <c r="A51" s="21" t="s">
        <v>105</v>
      </c>
      <c r="B51" s="111">
        <f t="shared" si="0"/>
        <v>0.30092592592592593</v>
      </c>
      <c r="C51" t="s">
        <v>977</v>
      </c>
      <c r="D51" s="21" t="s">
        <v>20</v>
      </c>
      <c r="E51" s="21">
        <v>302</v>
      </c>
      <c r="F51" s="21" t="s">
        <v>20</v>
      </c>
      <c r="G51" s="111">
        <v>1.1000000000000001E-7</v>
      </c>
      <c r="H51" s="111">
        <v>1.0999999999999999E-8</v>
      </c>
      <c r="I51" s="54">
        <v>8.0000000000000002E-3</v>
      </c>
      <c r="J51">
        <v>3</v>
      </c>
      <c r="K51">
        <v>0.1</v>
      </c>
      <c r="L51" s="111">
        <v>1000</v>
      </c>
      <c r="M51" s="209">
        <v>50000</v>
      </c>
      <c r="N51" s="21"/>
      <c r="O51" s="111">
        <v>80</v>
      </c>
      <c r="P51" s="21"/>
      <c r="Q51">
        <v>30</v>
      </c>
      <c r="R51" t="s">
        <v>1028</v>
      </c>
      <c r="T51" s="111">
        <v>26000</v>
      </c>
    </row>
    <row r="52" spans="1:20">
      <c r="A52" s="21" t="s">
        <v>106</v>
      </c>
      <c r="B52" s="111">
        <f t="shared" si="0"/>
        <v>0.73495370370370372</v>
      </c>
      <c r="C52" t="s">
        <v>984</v>
      </c>
      <c r="D52" s="21" t="s">
        <v>107</v>
      </c>
      <c r="E52" s="21">
        <v>1063</v>
      </c>
      <c r="F52" s="21">
        <v>2610</v>
      </c>
      <c r="G52" s="111">
        <v>1.5999999999999999E-10</v>
      </c>
      <c r="H52" s="111">
        <v>1.2999999999999999E-10</v>
      </c>
      <c r="I52" s="54">
        <v>2.9000000000000001E-2</v>
      </c>
      <c r="J52">
        <v>400</v>
      </c>
      <c r="K52">
        <v>0.5</v>
      </c>
      <c r="L52" s="111">
        <v>100</v>
      </c>
      <c r="M52" s="209">
        <v>30000000</v>
      </c>
      <c r="N52" s="21"/>
      <c r="O52" s="111">
        <v>50000</v>
      </c>
      <c r="P52" s="21"/>
      <c r="Q52">
        <v>10</v>
      </c>
      <c r="R52" t="s">
        <v>615</v>
      </c>
      <c r="T52" s="111">
        <v>63500</v>
      </c>
    </row>
    <row r="53" spans="1:20">
      <c r="A53" s="21" t="s">
        <v>108</v>
      </c>
      <c r="B53" s="111">
        <f t="shared" si="0"/>
        <v>1.5856481481481481</v>
      </c>
      <c r="C53" t="s">
        <v>982</v>
      </c>
      <c r="D53" s="21" t="s">
        <v>107</v>
      </c>
      <c r="E53" s="21">
        <v>1063</v>
      </c>
      <c r="F53" s="21">
        <v>2610</v>
      </c>
      <c r="G53" s="111">
        <v>3.7999999999999998E-10</v>
      </c>
      <c r="H53" s="111">
        <v>4.2E-10</v>
      </c>
      <c r="I53" s="54">
        <v>0.157</v>
      </c>
      <c r="J53">
        <v>200</v>
      </c>
      <c r="K53">
        <v>0.2</v>
      </c>
      <c r="L53" s="111">
        <v>10</v>
      </c>
      <c r="M53" s="209">
        <v>10000000</v>
      </c>
      <c r="N53" s="21"/>
      <c r="O53" s="111">
        <v>20000</v>
      </c>
      <c r="P53" s="21"/>
      <c r="Q53">
        <v>30</v>
      </c>
      <c r="T53" s="111">
        <v>137000</v>
      </c>
    </row>
    <row r="54" spans="1:20">
      <c r="A54" s="21" t="s">
        <v>109</v>
      </c>
      <c r="B54" s="111">
        <f t="shared" si="0"/>
        <v>186.34259259259258</v>
      </c>
      <c r="C54" t="s">
        <v>984</v>
      </c>
      <c r="D54" s="21" t="s">
        <v>107</v>
      </c>
      <c r="E54" s="21">
        <v>1063</v>
      </c>
      <c r="F54" s="21">
        <v>2610</v>
      </c>
      <c r="G54" s="111">
        <v>1.2E-9</v>
      </c>
      <c r="H54" s="111">
        <v>2.5000000000000002E-10</v>
      </c>
      <c r="I54" s="54">
        <v>1.7000000000000001E-2</v>
      </c>
      <c r="J54">
        <v>40</v>
      </c>
      <c r="K54">
        <v>0.2</v>
      </c>
      <c r="L54" s="111">
        <v>10</v>
      </c>
      <c r="M54" s="209">
        <v>4000000</v>
      </c>
      <c r="N54" s="21"/>
      <c r="O54" s="111">
        <v>7000</v>
      </c>
      <c r="P54" s="21"/>
      <c r="Q54">
        <v>30</v>
      </c>
      <c r="T54" s="111">
        <v>16100000</v>
      </c>
    </row>
    <row r="55" spans="1:20">
      <c r="A55" s="21" t="s">
        <v>110</v>
      </c>
      <c r="B55" s="111">
        <f t="shared" si="0"/>
        <v>6.1805555555555554</v>
      </c>
      <c r="C55" t="s">
        <v>991</v>
      </c>
      <c r="D55" s="21" t="s">
        <v>107</v>
      </c>
      <c r="E55" s="21">
        <v>1063</v>
      </c>
      <c r="F55" s="21">
        <v>2610</v>
      </c>
      <c r="H55" s="111">
        <v>2.5000000000000002E-10</v>
      </c>
      <c r="I55" s="54">
        <v>1.7000000000000001E-2</v>
      </c>
      <c r="J55">
        <v>40</v>
      </c>
      <c r="K55">
        <v>0.2</v>
      </c>
      <c r="L55" s="111">
        <v>10</v>
      </c>
      <c r="M55" s="209">
        <v>10000000</v>
      </c>
      <c r="N55" s="21"/>
      <c r="O55" s="111">
        <v>20000</v>
      </c>
      <c r="P55" s="21"/>
      <c r="Q55">
        <v>1000</v>
      </c>
      <c r="T55" s="111">
        <v>534000</v>
      </c>
    </row>
    <row r="56" spans="1:20">
      <c r="A56" s="21" t="s">
        <v>111</v>
      </c>
      <c r="B56" s="111">
        <f t="shared" si="0"/>
        <v>2.6967592592592591</v>
      </c>
      <c r="C56" t="s">
        <v>981</v>
      </c>
      <c r="D56" s="21" t="s">
        <v>107</v>
      </c>
      <c r="E56" s="21">
        <v>1063</v>
      </c>
      <c r="F56" s="21">
        <v>2610</v>
      </c>
      <c r="G56" s="111">
        <v>1.0999999999999999E-9</v>
      </c>
      <c r="H56" s="111">
        <v>1.0000000000000001E-9</v>
      </c>
      <c r="I56" s="54">
        <v>6.5000000000000002E-2</v>
      </c>
      <c r="J56">
        <v>1000</v>
      </c>
      <c r="K56">
        <v>1.6</v>
      </c>
      <c r="L56" s="111">
        <v>10</v>
      </c>
      <c r="M56" s="209">
        <v>5000000</v>
      </c>
      <c r="N56" s="21"/>
      <c r="O56" s="111">
        <v>8000</v>
      </c>
      <c r="P56" s="21"/>
      <c r="Q56">
        <v>3</v>
      </c>
      <c r="T56" s="111">
        <v>233000</v>
      </c>
    </row>
    <row r="57" spans="1:20">
      <c r="A57" s="21" t="s">
        <v>112</v>
      </c>
      <c r="B57" s="111">
        <f t="shared" si="0"/>
        <v>2.2685185185185186</v>
      </c>
      <c r="C57" t="s">
        <v>992</v>
      </c>
      <c r="D57" s="21" t="s">
        <v>107</v>
      </c>
      <c r="E57" s="21">
        <v>1063</v>
      </c>
      <c r="F57" s="21">
        <v>2610</v>
      </c>
      <c r="G57" s="111">
        <v>2.0000000000000001E-9</v>
      </c>
      <c r="H57" s="111">
        <v>1.3000000000000001E-9</v>
      </c>
      <c r="I57" s="54">
        <v>9.4E-2</v>
      </c>
      <c r="J57">
        <v>3000</v>
      </c>
      <c r="K57">
        <v>3.9</v>
      </c>
      <c r="L57" s="111">
        <v>10</v>
      </c>
      <c r="M57" s="209">
        <v>3000000</v>
      </c>
      <c r="N57" s="21"/>
      <c r="O57" s="111">
        <v>4000</v>
      </c>
      <c r="P57" s="21"/>
      <c r="Q57">
        <v>1</v>
      </c>
      <c r="R57" t="s">
        <v>111</v>
      </c>
      <c r="T57" s="111">
        <v>196000</v>
      </c>
    </row>
    <row r="58" spans="1:20">
      <c r="A58" s="21" t="s">
        <v>113</v>
      </c>
      <c r="B58" s="111">
        <f t="shared" si="0"/>
        <v>3.136574074074074</v>
      </c>
      <c r="C58" t="s">
        <v>981</v>
      </c>
      <c r="D58" s="21" t="s">
        <v>107</v>
      </c>
      <c r="E58" s="21">
        <v>1063</v>
      </c>
      <c r="F58" s="21">
        <v>2610</v>
      </c>
      <c r="G58" s="111">
        <v>7.5999999999999996E-10</v>
      </c>
      <c r="H58" s="111">
        <v>4.3999999999999998E-10</v>
      </c>
      <c r="I58" s="54">
        <v>1.4999999999999999E-2</v>
      </c>
      <c r="J58">
        <v>2000</v>
      </c>
      <c r="K58">
        <v>1.5</v>
      </c>
      <c r="L58" s="111">
        <v>100</v>
      </c>
      <c r="M58" s="209">
        <v>7000000</v>
      </c>
      <c r="N58" s="21"/>
      <c r="O58" s="111">
        <v>10000</v>
      </c>
      <c r="P58" s="21"/>
      <c r="Q58">
        <v>3</v>
      </c>
      <c r="T58" s="111">
        <v>271000</v>
      </c>
    </row>
    <row r="59" spans="1:20">
      <c r="A59" s="21" t="s">
        <v>114</v>
      </c>
      <c r="B59" s="111">
        <f t="shared" si="0"/>
        <v>3.3564814814814818E-2</v>
      </c>
      <c r="C59" t="s">
        <v>981</v>
      </c>
      <c r="D59" s="21" t="s">
        <v>107</v>
      </c>
      <c r="E59" s="21">
        <v>1063</v>
      </c>
      <c r="F59" s="21">
        <v>2610</v>
      </c>
      <c r="G59" s="111">
        <v>5.6E-11</v>
      </c>
      <c r="H59" s="111">
        <v>6.7999999999999998E-11</v>
      </c>
      <c r="I59" s="54">
        <v>4.3999999999999997E-2</v>
      </c>
      <c r="J59">
        <v>1000</v>
      </c>
      <c r="K59">
        <v>1.6</v>
      </c>
      <c r="L59" s="111">
        <v>100</v>
      </c>
      <c r="M59" s="209">
        <v>90000000</v>
      </c>
      <c r="N59" s="21"/>
      <c r="O59" s="111">
        <v>100000</v>
      </c>
      <c r="P59" s="21"/>
      <c r="Q59">
        <v>3</v>
      </c>
      <c r="T59" s="111">
        <v>2900</v>
      </c>
    </row>
    <row r="60" spans="1:20">
      <c r="A60" s="21" t="s">
        <v>115</v>
      </c>
      <c r="B60" s="111">
        <f t="shared" si="0"/>
        <v>0.77893518518518523</v>
      </c>
      <c r="C60" t="s">
        <v>987</v>
      </c>
      <c r="D60" s="21" t="s">
        <v>107</v>
      </c>
      <c r="E60" s="21">
        <v>1063</v>
      </c>
      <c r="F60" s="21">
        <v>2610</v>
      </c>
      <c r="G60" s="111">
        <v>1.0000000000000001E-9</v>
      </c>
      <c r="H60" s="111">
        <v>1.0999999999999999E-9</v>
      </c>
      <c r="I60" s="54">
        <v>0.32300000000000001</v>
      </c>
      <c r="J60">
        <v>2000</v>
      </c>
      <c r="K60">
        <v>2.1</v>
      </c>
      <c r="L60" s="111">
        <v>10</v>
      </c>
      <c r="M60" s="209">
        <v>5000000</v>
      </c>
      <c r="N60" s="21"/>
      <c r="O60" s="111">
        <v>8000</v>
      </c>
      <c r="P60" s="21"/>
      <c r="Q60">
        <v>3</v>
      </c>
      <c r="R60" t="s">
        <v>114</v>
      </c>
      <c r="T60" s="111">
        <v>67300</v>
      </c>
    </row>
    <row r="61" spans="1:20">
      <c r="A61" s="21" t="s">
        <v>116</v>
      </c>
      <c r="B61" s="111">
        <f t="shared" si="0"/>
        <v>1.8055555555555554E-2</v>
      </c>
      <c r="C61" t="s">
        <v>981</v>
      </c>
      <c r="D61" s="21" t="s">
        <v>107</v>
      </c>
      <c r="E61" s="21">
        <v>1063</v>
      </c>
      <c r="F61" s="21">
        <v>2610</v>
      </c>
      <c r="G61" s="111">
        <v>2.9E-11</v>
      </c>
      <c r="H61" s="111">
        <v>2.4000000000000001E-11</v>
      </c>
      <c r="I61" s="54">
        <v>8.0000000000000002E-3</v>
      </c>
      <c r="J61">
        <v>1000</v>
      </c>
      <c r="K61">
        <v>1.6</v>
      </c>
      <c r="L61" s="111">
        <v>100</v>
      </c>
      <c r="M61" s="209">
        <v>200000000</v>
      </c>
      <c r="N61" s="21"/>
      <c r="O61" s="111">
        <v>300000</v>
      </c>
      <c r="P61" s="21"/>
      <c r="Q61">
        <v>3</v>
      </c>
      <c r="T61" s="111">
        <v>1560</v>
      </c>
    </row>
    <row r="62" spans="1:20">
      <c r="A62" s="21" t="s">
        <v>117</v>
      </c>
      <c r="B62" s="111">
        <f t="shared" si="0"/>
        <v>6.9444444444444448E-2</v>
      </c>
      <c r="C62" t="s">
        <v>982</v>
      </c>
      <c r="D62" s="21" t="s">
        <v>118</v>
      </c>
      <c r="E62" s="21">
        <v>850</v>
      </c>
      <c r="F62" s="21">
        <v>1140</v>
      </c>
      <c r="G62" s="111">
        <v>1.2E-10</v>
      </c>
      <c r="H62" s="111">
        <v>2.5999999999999998E-10</v>
      </c>
      <c r="I62" s="54">
        <v>0.80500000000000005</v>
      </c>
      <c r="J62">
        <v>900</v>
      </c>
      <c r="K62">
        <v>1.6</v>
      </c>
      <c r="L62" s="111">
        <v>100</v>
      </c>
      <c r="M62" s="209">
        <v>40000000</v>
      </c>
      <c r="N62" s="21"/>
      <c r="O62" s="111">
        <v>70000</v>
      </c>
      <c r="P62" s="21"/>
      <c r="Q62">
        <v>3</v>
      </c>
      <c r="T62" s="111">
        <v>6000</v>
      </c>
    </row>
    <row r="63" spans="1:20">
      <c r="A63" s="21" t="s">
        <v>119</v>
      </c>
      <c r="B63" s="111">
        <f t="shared" si="0"/>
        <v>2.4305555555555554</v>
      </c>
      <c r="C63" t="s">
        <v>982</v>
      </c>
      <c r="D63" s="21" t="s">
        <v>118</v>
      </c>
      <c r="E63" s="21">
        <v>850</v>
      </c>
      <c r="F63" s="21">
        <v>1140</v>
      </c>
      <c r="G63" s="111">
        <v>1.3000000000000001E-9</v>
      </c>
      <c r="H63" s="111">
        <v>2.7000000000000002E-9</v>
      </c>
      <c r="I63" s="54">
        <v>0.20899999999999999</v>
      </c>
      <c r="J63">
        <v>700</v>
      </c>
      <c r="K63">
        <v>1.2</v>
      </c>
      <c r="L63" s="111">
        <v>100</v>
      </c>
      <c r="M63" s="209">
        <v>4000000</v>
      </c>
      <c r="N63" s="21"/>
      <c r="O63" s="111">
        <v>6000</v>
      </c>
      <c r="P63" s="21"/>
      <c r="Q63">
        <v>3</v>
      </c>
      <c r="T63" s="111">
        <v>210000</v>
      </c>
    </row>
    <row r="64" spans="1:20">
      <c r="A64" s="21" t="s">
        <v>120</v>
      </c>
      <c r="B64" s="111">
        <f t="shared" si="0"/>
        <v>11.50462962962963</v>
      </c>
      <c r="C64" t="s">
        <v>984</v>
      </c>
      <c r="D64" s="21" t="s">
        <v>118</v>
      </c>
      <c r="E64" s="21">
        <v>850</v>
      </c>
      <c r="F64" s="21">
        <v>1140</v>
      </c>
      <c r="G64" s="111">
        <v>3.4999999999999998E-10</v>
      </c>
      <c r="H64" s="111">
        <v>4.5E-10</v>
      </c>
      <c r="I64" s="54">
        <v>8.6999999999999994E-2</v>
      </c>
      <c r="J64">
        <v>300</v>
      </c>
      <c r="K64">
        <v>0.4</v>
      </c>
      <c r="L64" s="111">
        <v>10</v>
      </c>
      <c r="M64" s="209">
        <v>10000000</v>
      </c>
      <c r="N64" s="21"/>
      <c r="O64" s="111">
        <v>20000</v>
      </c>
      <c r="P64" s="21"/>
      <c r="Q64">
        <v>10</v>
      </c>
      <c r="R64" t="s">
        <v>240</v>
      </c>
      <c r="T64" s="111">
        <v>994000</v>
      </c>
    </row>
    <row r="65" spans="1:20">
      <c r="A65" s="21" t="s">
        <v>121</v>
      </c>
      <c r="B65" s="111">
        <f t="shared" si="0"/>
        <v>1.0138888888888888E-2</v>
      </c>
      <c r="C65" t="s">
        <v>992</v>
      </c>
      <c r="D65" s="21" t="s">
        <v>118</v>
      </c>
      <c r="E65" s="21">
        <v>850</v>
      </c>
      <c r="F65" s="21">
        <v>1140</v>
      </c>
      <c r="G65" s="111">
        <v>6.4000000000000002E-12</v>
      </c>
      <c r="H65" s="111">
        <v>4.8999999999999997E-12</v>
      </c>
      <c r="I65" s="54">
        <v>1.9E-2</v>
      </c>
      <c r="J65">
        <v>50</v>
      </c>
      <c r="K65">
        <v>0.4</v>
      </c>
      <c r="L65" s="111">
        <v>100</v>
      </c>
      <c r="M65" s="209">
        <v>800000000</v>
      </c>
      <c r="N65" s="21"/>
      <c r="O65" s="111">
        <v>1000000</v>
      </c>
      <c r="P65" s="21"/>
      <c r="Q65">
        <v>10</v>
      </c>
      <c r="R65" t="s">
        <v>120</v>
      </c>
      <c r="T65" s="111">
        <v>876</v>
      </c>
    </row>
    <row r="66" spans="1:20">
      <c r="A66" s="21" t="s">
        <v>122</v>
      </c>
      <c r="B66" s="111">
        <f t="shared" si="0"/>
        <v>3842.5925925925926</v>
      </c>
      <c r="C66" t="s">
        <v>984</v>
      </c>
      <c r="D66" s="21" t="s">
        <v>118</v>
      </c>
      <c r="E66" s="21">
        <v>850</v>
      </c>
      <c r="F66" s="21">
        <v>1140</v>
      </c>
      <c r="G66" s="111">
        <v>1.8E-9</v>
      </c>
      <c r="H66" s="111">
        <v>1.0000000000000001E-9</v>
      </c>
      <c r="I66" s="54">
        <v>8.5000000000000006E-2</v>
      </c>
      <c r="J66">
        <v>70</v>
      </c>
      <c r="K66">
        <v>0.1</v>
      </c>
      <c r="L66" s="111">
        <v>0.1</v>
      </c>
      <c r="M66" s="209">
        <v>3000000</v>
      </c>
      <c r="N66" s="21"/>
      <c r="O66" s="111">
        <v>5000</v>
      </c>
      <c r="P66" s="21"/>
      <c r="Q66">
        <v>100</v>
      </c>
      <c r="T66" s="111">
        <v>332000000</v>
      </c>
    </row>
    <row r="67" spans="1:20">
      <c r="A67" s="21" t="s">
        <v>123</v>
      </c>
      <c r="B67" s="111">
        <f t="shared" si="0"/>
        <v>1.6203703703703705</v>
      </c>
      <c r="C67" t="s">
        <v>993</v>
      </c>
      <c r="D67" s="21" t="s">
        <v>118</v>
      </c>
      <c r="E67" s="21">
        <v>850</v>
      </c>
      <c r="F67" s="21">
        <v>1140</v>
      </c>
      <c r="G67" s="111">
        <v>2.8000000000000002E-10</v>
      </c>
      <c r="H67" s="111">
        <v>5.4999999999999996E-10</v>
      </c>
      <c r="I67" s="54">
        <v>1.9E-2</v>
      </c>
      <c r="J67">
        <v>2000</v>
      </c>
      <c r="K67">
        <v>1.5</v>
      </c>
      <c r="L67" s="111">
        <v>100</v>
      </c>
      <c r="M67" s="209">
        <v>20000000</v>
      </c>
      <c r="N67" s="21"/>
      <c r="O67" s="111">
        <v>30000</v>
      </c>
      <c r="P67" s="21"/>
      <c r="Q67">
        <v>3</v>
      </c>
      <c r="R67" t="s">
        <v>122</v>
      </c>
      <c r="T67" s="111">
        <v>140000</v>
      </c>
    </row>
    <row r="68" spans="1:20">
      <c r="A68" s="21" t="s">
        <v>124</v>
      </c>
      <c r="B68" s="111">
        <f t="shared" si="0"/>
        <v>1.1921296296296295</v>
      </c>
      <c r="C68" t="s">
        <v>992</v>
      </c>
      <c r="D68" s="21" t="s">
        <v>118</v>
      </c>
      <c r="E68" s="21">
        <v>850</v>
      </c>
      <c r="F68" s="21">
        <v>1140</v>
      </c>
      <c r="G68" s="111">
        <v>2.3000000000000001E-10</v>
      </c>
      <c r="H68" s="111">
        <v>4.5E-10</v>
      </c>
      <c r="I68" s="54">
        <v>1.7999999999999999E-2</v>
      </c>
      <c r="J68">
        <v>2000</v>
      </c>
      <c r="K68">
        <v>1.5</v>
      </c>
      <c r="L68" s="111">
        <v>100</v>
      </c>
      <c r="M68" s="209">
        <v>20000000</v>
      </c>
      <c r="N68" s="21"/>
      <c r="O68" s="111">
        <v>40000</v>
      </c>
      <c r="P68" s="21"/>
      <c r="Q68">
        <v>3</v>
      </c>
      <c r="T68" s="111">
        <v>103000</v>
      </c>
    </row>
    <row r="69" spans="1:20">
      <c r="A69" s="21" t="s">
        <v>125</v>
      </c>
      <c r="B69" s="111">
        <f t="shared" ref="B69:B132" si="1">T69/86400</f>
        <v>11006.944444444445</v>
      </c>
      <c r="C69" t="s">
        <v>987</v>
      </c>
      <c r="D69" s="21" t="s">
        <v>118</v>
      </c>
      <c r="E69" s="21">
        <v>850</v>
      </c>
      <c r="F69" s="21">
        <v>1140</v>
      </c>
      <c r="G69" s="111">
        <v>6.6999999999999996E-9</v>
      </c>
      <c r="H69" s="111">
        <v>1.3000000000000001E-8</v>
      </c>
      <c r="I69" s="54">
        <v>9.1999999999999998E-2</v>
      </c>
      <c r="J69">
        <v>2000</v>
      </c>
      <c r="K69">
        <v>1.5</v>
      </c>
      <c r="L69" s="111">
        <v>0.1</v>
      </c>
      <c r="M69" s="209">
        <v>700000</v>
      </c>
      <c r="N69" s="21"/>
      <c r="O69" s="111">
        <v>1000</v>
      </c>
      <c r="P69" s="21"/>
      <c r="Q69">
        <v>3</v>
      </c>
      <c r="T69" s="111">
        <v>951000000</v>
      </c>
    </row>
    <row r="70" spans="1:20">
      <c r="A70" s="21" t="s">
        <v>126</v>
      </c>
      <c r="B70" s="111">
        <f t="shared" si="1"/>
        <v>5.7638888888888892E-2</v>
      </c>
      <c r="C70" t="s">
        <v>981</v>
      </c>
      <c r="D70" s="21" t="s">
        <v>118</v>
      </c>
      <c r="E70" s="21">
        <v>850</v>
      </c>
      <c r="F70" s="21">
        <v>1140</v>
      </c>
      <c r="G70" s="111">
        <v>5.4999999999999997E-11</v>
      </c>
      <c r="H70" s="111">
        <v>1.2E-10</v>
      </c>
      <c r="I70" s="54">
        <v>1.2E-2</v>
      </c>
      <c r="J70">
        <v>1000</v>
      </c>
      <c r="K70">
        <v>1.7</v>
      </c>
      <c r="L70" s="111">
        <v>100</v>
      </c>
      <c r="M70" s="209">
        <v>90000000</v>
      </c>
      <c r="N70" s="21"/>
      <c r="O70" s="111">
        <v>200000</v>
      </c>
      <c r="P70" s="21"/>
      <c r="Q70">
        <v>3</v>
      </c>
      <c r="T70" s="111">
        <v>4980</v>
      </c>
    </row>
    <row r="71" spans="1:20">
      <c r="A71" s="21" t="s">
        <v>127</v>
      </c>
      <c r="B71" s="111">
        <f t="shared" si="1"/>
        <v>12.731481481481481</v>
      </c>
      <c r="C71" t="s">
        <v>981</v>
      </c>
      <c r="D71" s="21" t="s">
        <v>118</v>
      </c>
      <c r="E71" s="21">
        <v>850</v>
      </c>
      <c r="F71" s="21">
        <v>1140</v>
      </c>
      <c r="G71" s="111">
        <v>1.6000000000000001E-9</v>
      </c>
      <c r="H71" s="111">
        <v>2.5000000000000001E-9</v>
      </c>
      <c r="I71" s="54">
        <v>3.1E-2</v>
      </c>
      <c r="J71">
        <v>1000</v>
      </c>
      <c r="K71">
        <v>1.5</v>
      </c>
      <c r="L71" s="111">
        <v>1</v>
      </c>
      <c r="M71" s="209">
        <v>3000000</v>
      </c>
      <c r="N71" s="21"/>
      <c r="O71" s="111">
        <v>5000</v>
      </c>
      <c r="P71" s="21"/>
      <c r="Q71">
        <v>3</v>
      </c>
      <c r="R71" t="s">
        <v>447</v>
      </c>
      <c r="T71" s="111">
        <v>1100000</v>
      </c>
    </row>
    <row r="72" spans="1:20">
      <c r="A72" s="21" t="s">
        <v>128</v>
      </c>
      <c r="B72" s="111">
        <f t="shared" si="1"/>
        <v>1.2731481481481481E-2</v>
      </c>
      <c r="C72" t="s">
        <v>981</v>
      </c>
      <c r="D72" s="21" t="s">
        <v>118</v>
      </c>
      <c r="E72" s="21">
        <v>850</v>
      </c>
      <c r="F72" s="21">
        <v>1140</v>
      </c>
      <c r="G72" s="111">
        <v>3.5000000000000002E-11</v>
      </c>
      <c r="H72" s="111">
        <v>7.0000000000000004E-11</v>
      </c>
      <c r="I72" s="54">
        <v>0.152</v>
      </c>
      <c r="J72">
        <v>1000</v>
      </c>
      <c r="K72">
        <v>1.9</v>
      </c>
      <c r="L72" s="111">
        <v>100</v>
      </c>
      <c r="M72" s="209">
        <v>100000000</v>
      </c>
      <c r="N72" s="21"/>
      <c r="O72" s="111">
        <v>200000</v>
      </c>
      <c r="P72" s="21"/>
      <c r="Q72">
        <v>3</v>
      </c>
      <c r="R72" t="s">
        <v>448</v>
      </c>
      <c r="T72" s="111">
        <v>1100</v>
      </c>
    </row>
    <row r="73" spans="1:20">
      <c r="A73" s="21" t="s">
        <v>129</v>
      </c>
      <c r="B73" s="111">
        <f t="shared" si="1"/>
        <v>7.3611111111111108E-3</v>
      </c>
      <c r="C73" t="s">
        <v>981</v>
      </c>
      <c r="D73" s="21" t="s">
        <v>118</v>
      </c>
      <c r="E73" s="21">
        <v>850</v>
      </c>
      <c r="F73" s="21">
        <v>1140</v>
      </c>
      <c r="G73" s="111">
        <v>2.7E-11</v>
      </c>
      <c r="H73" s="111">
        <v>3.5000000000000002E-11</v>
      </c>
      <c r="I73" s="54">
        <v>0.16</v>
      </c>
      <c r="J73">
        <v>1000</v>
      </c>
      <c r="K73">
        <v>1.7</v>
      </c>
      <c r="L73" s="111">
        <v>100</v>
      </c>
      <c r="M73" s="209">
        <v>200000000</v>
      </c>
      <c r="N73" s="21"/>
      <c r="O73" s="111">
        <v>300000</v>
      </c>
      <c r="P73" s="21"/>
      <c r="Q73">
        <v>3</v>
      </c>
      <c r="R73" t="s">
        <v>449</v>
      </c>
      <c r="T73" s="111">
        <v>636</v>
      </c>
    </row>
    <row r="74" spans="1:20">
      <c r="A74" s="21" t="s">
        <v>130</v>
      </c>
      <c r="B74" s="111">
        <f t="shared" si="1"/>
        <v>550925925.92592597</v>
      </c>
      <c r="C74" t="s">
        <v>91</v>
      </c>
      <c r="D74" s="21" t="s">
        <v>131</v>
      </c>
      <c r="E74" s="21">
        <v>1280</v>
      </c>
      <c r="F74" s="21">
        <v>1900</v>
      </c>
      <c r="G74" s="111">
        <v>1.9000000000000001E-8</v>
      </c>
      <c r="H74" s="111">
        <v>1.0999999999999999E-9</v>
      </c>
      <c r="I74" s="54">
        <v>1E-3</v>
      </c>
      <c r="J74">
        <v>2000</v>
      </c>
      <c r="K74">
        <v>1.6</v>
      </c>
      <c r="L74" s="111">
        <v>100</v>
      </c>
      <c r="M74" s="209">
        <v>300000</v>
      </c>
      <c r="N74" s="21"/>
      <c r="O74" s="111">
        <v>400</v>
      </c>
      <c r="P74" s="21"/>
      <c r="Q74">
        <v>3</v>
      </c>
      <c r="T74" s="111">
        <v>47600000000000</v>
      </c>
    </row>
    <row r="75" spans="1:20">
      <c r="A75" s="21" t="s">
        <v>132</v>
      </c>
      <c r="B75" s="111">
        <f t="shared" si="1"/>
        <v>53.24074074074074</v>
      </c>
      <c r="C75" t="s">
        <v>984</v>
      </c>
      <c r="D75" s="21" t="s">
        <v>131</v>
      </c>
      <c r="E75" s="21">
        <v>1280</v>
      </c>
      <c r="F75" s="21">
        <v>1900</v>
      </c>
      <c r="G75" s="111">
        <v>4.6000000000000003E-11</v>
      </c>
      <c r="H75" s="111">
        <v>2.8E-11</v>
      </c>
      <c r="I75" s="54">
        <v>8.0000000000000002E-3</v>
      </c>
      <c r="J75">
        <v>1</v>
      </c>
      <c r="K75">
        <v>0.1</v>
      </c>
      <c r="L75" s="111">
        <v>10</v>
      </c>
      <c r="M75" s="209">
        <v>100000000</v>
      </c>
      <c r="N75" s="21"/>
      <c r="O75" s="111">
        <v>200000</v>
      </c>
      <c r="P75" s="21"/>
      <c r="Q75">
        <v>100</v>
      </c>
      <c r="T75" s="111">
        <v>4600000</v>
      </c>
    </row>
    <row r="76" spans="1:20">
      <c r="A76" s="21" t="s">
        <v>133</v>
      </c>
      <c r="B76" s="111">
        <f t="shared" si="1"/>
        <v>2.5231481481481483E-2</v>
      </c>
      <c r="C76" t="s">
        <v>982</v>
      </c>
      <c r="D76" s="21" t="s">
        <v>134</v>
      </c>
      <c r="E76" s="21">
        <v>271</v>
      </c>
      <c r="F76" s="21">
        <v>1450</v>
      </c>
      <c r="G76" s="111">
        <v>5.6E-11</v>
      </c>
      <c r="H76" s="111">
        <v>5.0999999999999998E-11</v>
      </c>
      <c r="I76" s="54">
        <v>0.371</v>
      </c>
      <c r="J76">
        <v>600</v>
      </c>
      <c r="K76">
        <v>0.7</v>
      </c>
      <c r="L76" s="111">
        <v>10</v>
      </c>
      <c r="M76" s="209">
        <v>90000000</v>
      </c>
      <c r="N76" s="21"/>
      <c r="O76" s="111">
        <v>100000</v>
      </c>
      <c r="P76" s="21"/>
      <c r="Q76">
        <v>10</v>
      </c>
      <c r="R76" t="s">
        <v>558</v>
      </c>
      <c r="T76" s="111">
        <v>2180</v>
      </c>
    </row>
    <row r="77" spans="1:20">
      <c r="A77" s="21" t="s">
        <v>135</v>
      </c>
      <c r="B77" s="111">
        <f t="shared" si="1"/>
        <v>7.4999999999999997E-2</v>
      </c>
      <c r="C77" t="s">
        <v>982</v>
      </c>
      <c r="D77" s="21" t="s">
        <v>134</v>
      </c>
      <c r="E77" s="21">
        <v>271</v>
      </c>
      <c r="F77" s="21">
        <v>1450</v>
      </c>
      <c r="G77" s="111">
        <v>1.0999999999999999E-10</v>
      </c>
      <c r="H77" s="111">
        <v>1.2E-10</v>
      </c>
      <c r="I77" s="54">
        <v>0.20499999999999999</v>
      </c>
      <c r="J77">
        <v>500</v>
      </c>
      <c r="K77">
        <v>0.8</v>
      </c>
      <c r="L77" s="111">
        <v>10</v>
      </c>
      <c r="M77" s="209">
        <v>50000000</v>
      </c>
      <c r="N77" s="21"/>
      <c r="O77" s="111">
        <v>80000</v>
      </c>
      <c r="P77" s="21"/>
      <c r="Q77">
        <v>10</v>
      </c>
      <c r="R77" t="s">
        <v>559</v>
      </c>
      <c r="T77" s="111">
        <v>6480</v>
      </c>
    </row>
    <row r="78" spans="1:20">
      <c r="A78" s="21" t="s">
        <v>136</v>
      </c>
      <c r="B78" s="111">
        <f t="shared" si="1"/>
        <v>7.1643518518518523E-2</v>
      </c>
      <c r="C78" t="s">
        <v>982</v>
      </c>
      <c r="D78" s="21" t="s">
        <v>134</v>
      </c>
      <c r="E78" s="21">
        <v>271</v>
      </c>
      <c r="F78" s="21">
        <v>1450</v>
      </c>
      <c r="G78" s="111">
        <v>1E-10</v>
      </c>
      <c r="H78" s="111">
        <v>8.9000000000000003E-11</v>
      </c>
      <c r="I78" s="54">
        <v>0.36699999999999999</v>
      </c>
      <c r="J78">
        <v>500</v>
      </c>
      <c r="K78">
        <v>0.6</v>
      </c>
      <c r="L78" s="111">
        <v>10</v>
      </c>
      <c r="M78" s="209">
        <v>50000000</v>
      </c>
      <c r="N78" s="21"/>
      <c r="O78" s="111">
        <v>80000</v>
      </c>
      <c r="P78" s="21"/>
      <c r="Q78">
        <v>10</v>
      </c>
      <c r="R78" t="s">
        <v>560</v>
      </c>
      <c r="T78" s="111">
        <v>6190</v>
      </c>
    </row>
    <row r="79" spans="1:20">
      <c r="A79" s="21" t="s">
        <v>137</v>
      </c>
      <c r="B79" s="111">
        <f t="shared" si="1"/>
        <v>0.48958333333333331</v>
      </c>
      <c r="C79" t="s">
        <v>982</v>
      </c>
      <c r="D79" s="21" t="s">
        <v>134</v>
      </c>
      <c r="E79" s="21">
        <v>271</v>
      </c>
      <c r="F79" s="21">
        <v>1450</v>
      </c>
      <c r="G79" s="111">
        <v>4.5E-10</v>
      </c>
      <c r="H79" s="111">
        <v>4.8E-10</v>
      </c>
      <c r="I79" s="54">
        <v>0.31</v>
      </c>
      <c r="J79">
        <v>200</v>
      </c>
      <c r="K79">
        <v>0.4</v>
      </c>
      <c r="L79" s="111">
        <v>10</v>
      </c>
      <c r="M79" s="209">
        <v>10000000</v>
      </c>
      <c r="N79" s="21"/>
      <c r="O79" s="111">
        <v>20000</v>
      </c>
      <c r="P79" s="21"/>
      <c r="Q79">
        <v>10</v>
      </c>
      <c r="R79" t="s">
        <v>562</v>
      </c>
      <c r="T79" s="111">
        <v>42300</v>
      </c>
    </row>
    <row r="80" spans="1:20">
      <c r="A80" s="21" t="s">
        <v>138</v>
      </c>
      <c r="B80" s="111">
        <f t="shared" si="1"/>
        <v>15.277777777777779</v>
      </c>
      <c r="C80" t="s">
        <v>982</v>
      </c>
      <c r="D80" s="21" t="s">
        <v>134</v>
      </c>
      <c r="E80" s="21">
        <v>271</v>
      </c>
      <c r="F80" s="21">
        <v>1450</v>
      </c>
      <c r="G80" s="111">
        <v>1.0000000000000001E-9</v>
      </c>
      <c r="H80" s="111">
        <v>8.9999999999999999E-10</v>
      </c>
      <c r="I80" s="54">
        <v>0.23899999999999999</v>
      </c>
      <c r="J80">
        <v>100</v>
      </c>
      <c r="K80">
        <v>0.2</v>
      </c>
      <c r="L80" s="111">
        <v>10</v>
      </c>
      <c r="M80" s="209">
        <v>5000000</v>
      </c>
      <c r="N80" s="21"/>
      <c r="O80" s="111">
        <v>8000</v>
      </c>
      <c r="P80" s="21"/>
      <c r="Q80">
        <v>30</v>
      </c>
      <c r="R80" t="s">
        <v>563</v>
      </c>
      <c r="T80" s="111">
        <v>1320000</v>
      </c>
    </row>
    <row r="81" spans="1:20">
      <c r="A81" s="21" t="s">
        <v>139</v>
      </c>
      <c r="B81" s="111">
        <f t="shared" si="1"/>
        <v>6.2384259259259256</v>
      </c>
      <c r="C81" t="s">
        <v>982</v>
      </c>
      <c r="D81" s="21" t="s">
        <v>134</v>
      </c>
      <c r="E81" s="21">
        <v>271</v>
      </c>
      <c r="F81" s="21">
        <v>1450</v>
      </c>
      <c r="G81" s="111">
        <v>2.1000000000000002E-9</v>
      </c>
      <c r="H81" s="111">
        <v>1.9000000000000001E-9</v>
      </c>
      <c r="I81" s="54">
        <v>0.48699999999999999</v>
      </c>
      <c r="J81">
        <v>600</v>
      </c>
      <c r="K81">
        <v>1</v>
      </c>
      <c r="L81" s="111">
        <v>1</v>
      </c>
      <c r="M81" s="209">
        <v>2000000</v>
      </c>
      <c r="N81" s="21"/>
      <c r="O81" s="111">
        <v>4000</v>
      </c>
      <c r="P81" s="21"/>
      <c r="Q81">
        <v>10</v>
      </c>
      <c r="T81" s="111">
        <v>539000</v>
      </c>
    </row>
    <row r="82" spans="1:20">
      <c r="A82" s="21" t="s">
        <v>140</v>
      </c>
      <c r="B82" s="111">
        <f t="shared" si="1"/>
        <v>12037.037037037036</v>
      </c>
      <c r="C82" t="s">
        <v>982</v>
      </c>
      <c r="D82" s="21" t="s">
        <v>134</v>
      </c>
      <c r="E82" s="21">
        <v>271</v>
      </c>
      <c r="F82" s="21">
        <v>1450</v>
      </c>
      <c r="G82" s="111">
        <v>3.2000000000000001E-9</v>
      </c>
      <c r="H82" s="111">
        <v>1.3000000000000001E-9</v>
      </c>
      <c r="I82" s="54">
        <v>0.23300000000000001</v>
      </c>
      <c r="J82">
        <v>100</v>
      </c>
      <c r="K82">
        <v>0.3</v>
      </c>
      <c r="L82" s="111">
        <v>0.1</v>
      </c>
      <c r="M82" s="209">
        <v>2000000</v>
      </c>
      <c r="N82" s="21"/>
      <c r="O82" s="111">
        <v>3000</v>
      </c>
      <c r="P82" s="21"/>
      <c r="Q82">
        <v>30</v>
      </c>
      <c r="T82" s="111">
        <v>1040000000</v>
      </c>
    </row>
    <row r="83" spans="1:20">
      <c r="A83" s="21" t="s">
        <v>141</v>
      </c>
      <c r="B83" s="111">
        <f t="shared" si="1"/>
        <v>134259259.25925925</v>
      </c>
      <c r="C83" t="s">
        <v>984</v>
      </c>
      <c r="D83" s="21" t="s">
        <v>134</v>
      </c>
      <c r="E83" s="21">
        <v>271</v>
      </c>
      <c r="F83" s="21">
        <v>1450</v>
      </c>
      <c r="H83" s="111">
        <v>1.3000000000000001E-9</v>
      </c>
      <c r="I83" s="54">
        <v>0.23300000000000001</v>
      </c>
      <c r="J83">
        <v>100</v>
      </c>
      <c r="K83">
        <v>0.3</v>
      </c>
      <c r="L83" s="111">
        <v>0.01</v>
      </c>
      <c r="M83" s="209">
        <v>1000000</v>
      </c>
      <c r="N83" s="21"/>
      <c r="O83" s="111">
        <v>2000</v>
      </c>
      <c r="P83" s="21"/>
      <c r="Q83">
        <v>300</v>
      </c>
      <c r="T83" s="111">
        <v>11600000000000</v>
      </c>
    </row>
    <row r="84" spans="1:20">
      <c r="A84" s="21" t="s">
        <v>142</v>
      </c>
      <c r="B84" s="111">
        <f t="shared" si="1"/>
        <v>5.0115740740740744</v>
      </c>
      <c r="C84" t="s">
        <v>994</v>
      </c>
      <c r="D84" s="21" t="s">
        <v>134</v>
      </c>
      <c r="E84" s="21">
        <v>271</v>
      </c>
      <c r="F84" s="21">
        <v>1450</v>
      </c>
      <c r="G84" s="111">
        <v>5.9999999999999995E-8</v>
      </c>
      <c r="H84" s="111">
        <v>1.3000000000000001E-9</v>
      </c>
      <c r="I84" s="54">
        <v>1E-3</v>
      </c>
      <c r="J84">
        <v>1000</v>
      </c>
      <c r="K84">
        <v>1.6</v>
      </c>
      <c r="L84" s="111">
        <v>1000</v>
      </c>
      <c r="M84" s="209">
        <v>80000</v>
      </c>
      <c r="N84" s="21"/>
      <c r="O84" s="111">
        <v>100</v>
      </c>
      <c r="P84" s="21"/>
      <c r="Q84">
        <v>3</v>
      </c>
      <c r="R84" t="s">
        <v>593</v>
      </c>
      <c r="T84" s="111">
        <v>433000</v>
      </c>
    </row>
    <row r="85" spans="1:20">
      <c r="A85" s="21" t="s">
        <v>143</v>
      </c>
      <c r="B85" s="111">
        <f t="shared" si="1"/>
        <v>1109953703.7037036</v>
      </c>
      <c r="C85" t="s">
        <v>978</v>
      </c>
      <c r="D85" s="21" t="s">
        <v>134</v>
      </c>
      <c r="E85" s="21">
        <v>271</v>
      </c>
      <c r="F85" s="21">
        <v>1450</v>
      </c>
      <c r="G85" s="111">
        <v>2.0999999999999998E-6</v>
      </c>
      <c r="H85" s="111">
        <v>1.4999999999999999E-8</v>
      </c>
      <c r="I85" s="54">
        <v>4.2000000000000003E-2</v>
      </c>
      <c r="J85">
        <v>500</v>
      </c>
      <c r="K85">
        <v>0.4</v>
      </c>
      <c r="L85" s="111">
        <v>0.1</v>
      </c>
      <c r="M85" s="209">
        <v>2000</v>
      </c>
      <c r="N85" s="21"/>
      <c r="O85" s="111">
        <v>4</v>
      </c>
      <c r="P85" s="21"/>
      <c r="Q85">
        <v>10</v>
      </c>
      <c r="R85" t="s">
        <v>1029</v>
      </c>
      <c r="T85" s="111">
        <v>95900000000000</v>
      </c>
    </row>
    <row r="86" spans="1:20">
      <c r="A86" s="21" t="s">
        <v>144</v>
      </c>
      <c r="B86" s="111">
        <f t="shared" si="1"/>
        <v>2.5115740740740741E-2</v>
      </c>
      <c r="C86" t="s">
        <v>980</v>
      </c>
      <c r="D86" s="21" t="s">
        <v>134</v>
      </c>
      <c r="E86" s="21">
        <v>271</v>
      </c>
      <c r="F86" s="21">
        <v>1450</v>
      </c>
      <c r="G86" s="111">
        <v>5.5999999999999997E-9</v>
      </c>
      <c r="H86" s="111">
        <v>1.8E-10</v>
      </c>
      <c r="I86" s="54">
        <v>1.6E-2</v>
      </c>
      <c r="J86">
        <v>1000</v>
      </c>
      <c r="K86">
        <v>1.7</v>
      </c>
      <c r="L86" s="111">
        <v>100</v>
      </c>
      <c r="M86" s="209">
        <v>900000</v>
      </c>
      <c r="N86" s="21"/>
      <c r="O86" s="111">
        <v>1000</v>
      </c>
      <c r="P86" s="21"/>
      <c r="Q86">
        <v>3</v>
      </c>
      <c r="T86" s="111">
        <v>2170</v>
      </c>
    </row>
    <row r="87" spans="1:20">
      <c r="A87" s="21" t="s">
        <v>145</v>
      </c>
      <c r="B87" s="111">
        <f t="shared" si="1"/>
        <v>4.2013888888888892E-2</v>
      </c>
      <c r="C87" t="s">
        <v>980</v>
      </c>
      <c r="D87" s="21" t="s">
        <v>134</v>
      </c>
      <c r="E87" s="21">
        <v>271</v>
      </c>
      <c r="F87" s="21">
        <v>1450</v>
      </c>
      <c r="G87" s="111">
        <v>3.8999999999999998E-8</v>
      </c>
      <c r="H87" s="111">
        <v>2.5999999999999998E-10</v>
      </c>
      <c r="I87" s="54">
        <v>0.18</v>
      </c>
      <c r="J87">
        <v>1000</v>
      </c>
      <c r="K87">
        <v>1.7</v>
      </c>
      <c r="L87" s="111">
        <v>10</v>
      </c>
      <c r="M87" s="209">
        <v>100000</v>
      </c>
      <c r="N87" s="21"/>
      <c r="O87" s="111">
        <v>200</v>
      </c>
      <c r="P87" s="21"/>
      <c r="Q87">
        <v>3</v>
      </c>
      <c r="T87" s="111">
        <v>3630</v>
      </c>
    </row>
    <row r="88" spans="1:20">
      <c r="A88" s="21" t="s">
        <v>146</v>
      </c>
      <c r="B88" s="111">
        <f t="shared" si="1"/>
        <v>3.1712962962962964E-2</v>
      </c>
      <c r="C88" t="s">
        <v>980</v>
      </c>
      <c r="D88" s="21" t="s">
        <v>134</v>
      </c>
      <c r="E88" s="21">
        <v>271</v>
      </c>
      <c r="F88" s="21">
        <v>1450</v>
      </c>
      <c r="G88" s="111">
        <v>4.1000000000000003E-8</v>
      </c>
      <c r="H88" s="111">
        <v>2.0000000000000001E-10</v>
      </c>
      <c r="I88" s="54">
        <v>2.7E-2</v>
      </c>
      <c r="J88">
        <v>1000</v>
      </c>
      <c r="K88">
        <v>1.6</v>
      </c>
      <c r="L88" s="111">
        <v>100</v>
      </c>
      <c r="M88" s="209">
        <v>100000</v>
      </c>
      <c r="N88" s="21"/>
      <c r="O88" s="111">
        <v>200</v>
      </c>
      <c r="P88" s="21"/>
      <c r="Q88">
        <v>3</v>
      </c>
      <c r="T88" s="111">
        <v>2740</v>
      </c>
    </row>
    <row r="89" spans="1:20">
      <c r="A89" s="21" t="s">
        <v>147</v>
      </c>
      <c r="B89" s="111">
        <f t="shared" si="1"/>
        <v>1.3773148148148149E-2</v>
      </c>
      <c r="C89" t="s">
        <v>980</v>
      </c>
      <c r="D89" s="21" t="s">
        <v>134</v>
      </c>
      <c r="E89" s="21">
        <v>271</v>
      </c>
      <c r="F89" s="21">
        <v>1450</v>
      </c>
      <c r="G89" s="111">
        <v>2.0999999999999999E-8</v>
      </c>
      <c r="H89" s="111">
        <v>1.0999999999999999E-10</v>
      </c>
      <c r="I89" s="54">
        <v>0.23899999999999999</v>
      </c>
      <c r="J89">
        <v>1000</v>
      </c>
      <c r="K89">
        <v>1.7</v>
      </c>
      <c r="L89" s="111">
        <v>10</v>
      </c>
      <c r="M89" s="209">
        <v>200000</v>
      </c>
      <c r="N89" s="21"/>
      <c r="O89" s="111">
        <v>400</v>
      </c>
      <c r="P89" s="21"/>
      <c r="Q89">
        <v>3</v>
      </c>
      <c r="R89" t="s">
        <v>1030</v>
      </c>
      <c r="T89" s="111">
        <v>1190</v>
      </c>
    </row>
    <row r="90" spans="1:20">
      <c r="A90" s="21" t="s">
        <v>148</v>
      </c>
      <c r="B90" s="111">
        <f t="shared" si="1"/>
        <v>4.9421296296296298</v>
      </c>
      <c r="C90" t="s">
        <v>977</v>
      </c>
      <c r="D90" s="21" t="s">
        <v>20</v>
      </c>
      <c r="E90" s="21">
        <v>986</v>
      </c>
      <c r="F90" s="21" t="s">
        <v>20</v>
      </c>
      <c r="G90" s="111">
        <v>1.8E-9</v>
      </c>
      <c r="H90" s="111">
        <v>5.7E-10</v>
      </c>
      <c r="I90" s="54">
        <v>5.3999999999999999E-2</v>
      </c>
      <c r="J90">
        <v>2000</v>
      </c>
      <c r="K90">
        <v>1.6</v>
      </c>
      <c r="L90" s="111">
        <v>100</v>
      </c>
      <c r="M90" s="209">
        <v>3000000</v>
      </c>
      <c r="N90" s="21"/>
      <c r="O90" s="111">
        <v>5000</v>
      </c>
      <c r="P90" s="21"/>
      <c r="Q90">
        <v>3</v>
      </c>
      <c r="R90" t="s">
        <v>1031</v>
      </c>
      <c r="T90" s="111">
        <v>427000</v>
      </c>
    </row>
    <row r="91" spans="1:20">
      <c r="A91" s="21" t="s">
        <v>149</v>
      </c>
      <c r="B91" s="111">
        <f t="shared" si="1"/>
        <v>1.8055555555555556</v>
      </c>
      <c r="C91" t="s">
        <v>984</v>
      </c>
      <c r="D91" s="21" t="s">
        <v>20</v>
      </c>
      <c r="E91" s="21">
        <v>986</v>
      </c>
      <c r="F91" s="21" t="s">
        <v>20</v>
      </c>
      <c r="G91" s="111">
        <v>4.6000000000000001E-10</v>
      </c>
      <c r="H91" s="111">
        <v>4.8E-10</v>
      </c>
      <c r="I91" s="54">
        <v>0.161</v>
      </c>
      <c r="J91">
        <v>30</v>
      </c>
      <c r="K91">
        <v>0.1</v>
      </c>
      <c r="L91" s="111">
        <v>10</v>
      </c>
      <c r="M91" s="209">
        <v>10000000</v>
      </c>
      <c r="N91" s="21"/>
      <c r="O91" s="111">
        <v>20000</v>
      </c>
      <c r="P91" s="21"/>
      <c r="Q91">
        <v>100</v>
      </c>
      <c r="R91" t="s">
        <v>214</v>
      </c>
      <c r="T91" s="111">
        <v>156000</v>
      </c>
    </row>
    <row r="92" spans="1:20">
      <c r="A92" s="21" t="s">
        <v>150</v>
      </c>
      <c r="B92" s="111">
        <f t="shared" si="1"/>
        <v>503472.22222222225</v>
      </c>
      <c r="C92" t="s">
        <v>978</v>
      </c>
      <c r="D92" s="21" t="s">
        <v>20</v>
      </c>
      <c r="E92" s="21">
        <v>986</v>
      </c>
      <c r="F92" s="21" t="s">
        <v>20</v>
      </c>
      <c r="G92" s="111">
        <v>4.5000000000000003E-5</v>
      </c>
      <c r="H92" s="111">
        <v>3.4999999999999998E-7</v>
      </c>
      <c r="I92" s="54">
        <v>2.1000000000000001E-2</v>
      </c>
      <c r="J92">
        <v>800</v>
      </c>
      <c r="K92">
        <v>0.7</v>
      </c>
      <c r="L92" s="111">
        <v>0.1</v>
      </c>
      <c r="M92" s="209">
        <v>100</v>
      </c>
      <c r="N92" s="21"/>
      <c r="O92" s="111">
        <v>0.2</v>
      </c>
      <c r="P92" s="21"/>
      <c r="Q92">
        <v>1</v>
      </c>
      <c r="R92" t="s">
        <v>83</v>
      </c>
      <c r="T92" s="111">
        <v>43500000000</v>
      </c>
    </row>
    <row r="93" spans="1:20">
      <c r="A93" s="21" t="s">
        <v>151</v>
      </c>
      <c r="B93" s="111">
        <f t="shared" si="1"/>
        <v>329.86111111111109</v>
      </c>
      <c r="C93" t="s">
        <v>994</v>
      </c>
      <c r="D93" s="21" t="s">
        <v>20</v>
      </c>
      <c r="E93" s="21">
        <v>986</v>
      </c>
      <c r="F93" s="21" t="s">
        <v>20</v>
      </c>
      <c r="G93" s="111">
        <v>9.9999999999999995E-8</v>
      </c>
      <c r="H93" s="111">
        <v>9.6999999999999996E-10</v>
      </c>
      <c r="I93" s="54">
        <v>1E-3</v>
      </c>
      <c r="J93">
        <v>20</v>
      </c>
      <c r="K93">
        <v>0.1</v>
      </c>
      <c r="L93" s="111">
        <v>100</v>
      </c>
      <c r="M93" s="209">
        <v>50000</v>
      </c>
      <c r="N93" s="21"/>
      <c r="O93" s="111">
        <v>80</v>
      </c>
      <c r="P93" s="21"/>
      <c r="Q93">
        <v>300</v>
      </c>
      <c r="R93" t="s">
        <v>1032</v>
      </c>
      <c r="T93" s="111">
        <v>28500000</v>
      </c>
    </row>
    <row r="94" spans="1:20">
      <c r="A94" s="21" t="s">
        <v>152</v>
      </c>
      <c r="B94" s="111">
        <f t="shared" si="1"/>
        <v>0.13425925925925927</v>
      </c>
      <c r="C94" t="s">
        <v>981</v>
      </c>
      <c r="D94" s="21" t="s">
        <v>20</v>
      </c>
      <c r="E94" s="21">
        <v>986</v>
      </c>
      <c r="F94" s="21" t="s">
        <v>20</v>
      </c>
      <c r="G94" s="111">
        <v>7.1000000000000003E-10</v>
      </c>
      <c r="H94" s="111">
        <v>1.4000000000000001E-10</v>
      </c>
      <c r="I94" s="54">
        <v>0.13700000000000001</v>
      </c>
      <c r="J94">
        <v>1000</v>
      </c>
      <c r="K94">
        <v>1.5</v>
      </c>
      <c r="L94" s="111">
        <v>10</v>
      </c>
      <c r="M94" s="209">
        <v>7000000</v>
      </c>
      <c r="N94" s="21"/>
      <c r="O94" s="111">
        <v>10000</v>
      </c>
      <c r="P94" s="21"/>
      <c r="Q94">
        <v>3</v>
      </c>
      <c r="R94" t="s">
        <v>198</v>
      </c>
      <c r="T94" s="111">
        <v>11600</v>
      </c>
    </row>
    <row r="95" spans="1:20">
      <c r="A95" s="21" t="s">
        <v>153</v>
      </c>
      <c r="B95" s="111">
        <f t="shared" si="1"/>
        <v>1.7592592592592594E-2</v>
      </c>
      <c r="C95" t="s">
        <v>982</v>
      </c>
      <c r="D95" s="21" t="s">
        <v>154</v>
      </c>
      <c r="E95" s="21">
        <v>7</v>
      </c>
      <c r="F95" s="21">
        <v>59</v>
      </c>
      <c r="G95" s="111">
        <v>6.7999999999999998E-11</v>
      </c>
      <c r="H95" s="111">
        <v>8.3999999999999994E-11</v>
      </c>
      <c r="I95" s="54">
        <v>1.022</v>
      </c>
      <c r="J95">
        <v>1000</v>
      </c>
      <c r="K95">
        <v>1.8</v>
      </c>
      <c r="L95" s="111">
        <v>10</v>
      </c>
      <c r="M95" s="209">
        <v>70000000</v>
      </c>
      <c r="N95" s="21"/>
      <c r="O95" s="111">
        <v>100000</v>
      </c>
      <c r="P95" s="21"/>
      <c r="Q95">
        <v>3</v>
      </c>
      <c r="T95" s="111">
        <v>1520</v>
      </c>
    </row>
    <row r="96" spans="1:20">
      <c r="A96" s="21" t="s">
        <v>155</v>
      </c>
      <c r="B96" s="111">
        <f t="shared" si="1"/>
        <v>3.1944444444444442E-2</v>
      </c>
      <c r="C96" t="s">
        <v>982</v>
      </c>
      <c r="D96" s="21" t="s">
        <v>154</v>
      </c>
      <c r="E96" s="21">
        <v>7</v>
      </c>
      <c r="F96" s="21">
        <v>59</v>
      </c>
      <c r="G96" s="111">
        <v>1.0999999999999999E-10</v>
      </c>
      <c r="H96" s="111">
        <v>1.4000000000000001E-10</v>
      </c>
      <c r="I96" s="54">
        <v>1.347</v>
      </c>
      <c r="J96">
        <v>900</v>
      </c>
      <c r="K96">
        <v>1.8</v>
      </c>
      <c r="L96" s="111">
        <v>10</v>
      </c>
      <c r="M96" s="209">
        <v>50000000</v>
      </c>
      <c r="N96" s="21"/>
      <c r="O96" s="111">
        <v>80000</v>
      </c>
      <c r="P96" s="21"/>
      <c r="Q96">
        <v>3</v>
      </c>
      <c r="T96" s="111">
        <v>2760</v>
      </c>
    </row>
    <row r="97" spans="1:20">
      <c r="A97" s="21" t="s">
        <v>156</v>
      </c>
      <c r="B97" s="111">
        <f t="shared" si="1"/>
        <v>6.7129629629629636E-2</v>
      </c>
      <c r="C97" t="s">
        <v>982</v>
      </c>
      <c r="D97" s="21" t="s">
        <v>154</v>
      </c>
      <c r="E97" s="21">
        <v>7</v>
      </c>
      <c r="F97" s="21">
        <v>59</v>
      </c>
      <c r="G97" s="111">
        <v>8.5000000000000004E-11</v>
      </c>
      <c r="H97" s="111">
        <v>7.8999999999999999E-11</v>
      </c>
      <c r="I97" s="54">
        <v>0.189</v>
      </c>
      <c r="J97">
        <v>900</v>
      </c>
      <c r="K97">
        <v>1.3</v>
      </c>
      <c r="L97" s="111">
        <v>10</v>
      </c>
      <c r="M97" s="209">
        <v>60000000</v>
      </c>
      <c r="N97" s="21"/>
      <c r="O97" s="111">
        <v>100000</v>
      </c>
      <c r="P97" s="21"/>
      <c r="Q97">
        <v>3</v>
      </c>
      <c r="R97" t="s">
        <v>728</v>
      </c>
      <c r="T97" s="111">
        <v>5800</v>
      </c>
    </row>
    <row r="98" spans="1:20">
      <c r="A98" s="21" t="s">
        <v>157</v>
      </c>
      <c r="B98" s="111">
        <f t="shared" si="1"/>
        <v>0.67476851851851849</v>
      </c>
      <c r="C98" t="s">
        <v>982</v>
      </c>
      <c r="D98" s="21" t="s">
        <v>154</v>
      </c>
      <c r="E98" s="21">
        <v>7</v>
      </c>
      <c r="F98" s="21">
        <v>59</v>
      </c>
      <c r="G98" s="111">
        <v>5.7999999999999996E-10</v>
      </c>
      <c r="H98" s="111">
        <v>4.6000000000000001E-10</v>
      </c>
      <c r="I98" s="54">
        <v>0.503</v>
      </c>
      <c r="J98">
        <v>700</v>
      </c>
      <c r="K98">
        <v>1.1000000000000001</v>
      </c>
      <c r="L98" s="111">
        <v>10</v>
      </c>
      <c r="M98" s="209">
        <v>9000000</v>
      </c>
      <c r="N98" s="21"/>
      <c r="O98" s="111">
        <v>10000</v>
      </c>
      <c r="P98" s="21"/>
      <c r="Q98">
        <v>3</v>
      </c>
      <c r="T98" s="111">
        <v>58300</v>
      </c>
    </row>
    <row r="99" spans="1:20">
      <c r="A99" s="21" t="s">
        <v>158</v>
      </c>
      <c r="B99" s="111">
        <f t="shared" si="1"/>
        <v>2.3726851851851851</v>
      </c>
      <c r="C99" t="s">
        <v>982</v>
      </c>
      <c r="D99" s="21" t="s">
        <v>154</v>
      </c>
      <c r="E99" s="21">
        <v>7</v>
      </c>
      <c r="F99" s="21">
        <v>59</v>
      </c>
      <c r="G99" s="111">
        <v>1.2999999999999999E-10</v>
      </c>
      <c r="H99" s="111">
        <v>9.6000000000000005E-11</v>
      </c>
      <c r="I99" s="54">
        <v>5.0999999999999997E-2</v>
      </c>
      <c r="J99">
        <v>60</v>
      </c>
      <c r="K99">
        <v>0.1</v>
      </c>
      <c r="L99" s="111">
        <v>10</v>
      </c>
      <c r="M99" s="209">
        <v>40000000</v>
      </c>
      <c r="N99" s="21"/>
      <c r="O99" s="111">
        <v>60000</v>
      </c>
      <c r="P99" s="21"/>
      <c r="Q99">
        <v>100</v>
      </c>
      <c r="T99" s="111">
        <v>205000</v>
      </c>
    </row>
    <row r="100" spans="1:20">
      <c r="A100" s="21" t="s">
        <v>159</v>
      </c>
      <c r="B100" s="111">
        <f t="shared" si="1"/>
        <v>1.2268518518518519E-2</v>
      </c>
      <c r="C100" t="s">
        <v>995</v>
      </c>
      <c r="D100" s="21" t="s">
        <v>154</v>
      </c>
      <c r="E100" s="21">
        <v>7</v>
      </c>
      <c r="F100" s="21">
        <v>59</v>
      </c>
      <c r="G100" s="111">
        <v>1.6999999999999999E-11</v>
      </c>
      <c r="H100" s="111">
        <v>3.1000000000000003E-11</v>
      </c>
      <c r="I100" s="54">
        <v>1.2999999999999999E-2</v>
      </c>
      <c r="J100">
        <v>1000</v>
      </c>
      <c r="K100">
        <v>1.5</v>
      </c>
      <c r="L100" s="111">
        <v>100</v>
      </c>
      <c r="M100" s="209">
        <v>300000000</v>
      </c>
      <c r="N100" s="21"/>
      <c r="O100" s="111">
        <v>500000</v>
      </c>
      <c r="P100" s="21"/>
      <c r="Q100">
        <v>3</v>
      </c>
      <c r="T100" s="111">
        <v>1060</v>
      </c>
    </row>
    <row r="101" spans="1:20">
      <c r="A101" s="21" t="s">
        <v>160</v>
      </c>
      <c r="B101" s="111">
        <f t="shared" si="1"/>
        <v>0.18402777777777779</v>
      </c>
      <c r="C101" t="s">
        <v>992</v>
      </c>
      <c r="D101" s="21" t="s">
        <v>154</v>
      </c>
      <c r="E101" s="21">
        <v>7</v>
      </c>
      <c r="F101" s="21">
        <v>59</v>
      </c>
      <c r="G101" s="111">
        <v>1E-10</v>
      </c>
      <c r="H101" s="111">
        <v>1.0999999999999999E-10</v>
      </c>
      <c r="I101" s="54">
        <v>1.2E-2</v>
      </c>
      <c r="J101">
        <v>10</v>
      </c>
      <c r="K101">
        <v>0.1</v>
      </c>
      <c r="L101" s="111">
        <v>1000</v>
      </c>
      <c r="M101" s="209">
        <v>50000000</v>
      </c>
      <c r="N101" s="21"/>
      <c r="O101" s="111">
        <v>80000</v>
      </c>
      <c r="P101" s="21"/>
      <c r="Q101">
        <v>1000</v>
      </c>
      <c r="R101" t="s">
        <v>159</v>
      </c>
      <c r="T101" s="111">
        <v>15900</v>
      </c>
    </row>
    <row r="102" spans="1:20">
      <c r="A102" s="21" t="s">
        <v>161</v>
      </c>
      <c r="B102" s="111">
        <f t="shared" si="1"/>
        <v>1.4699074074074074</v>
      </c>
      <c r="C102" t="s">
        <v>981</v>
      </c>
      <c r="D102" s="21" t="s">
        <v>154</v>
      </c>
      <c r="E102" s="21">
        <v>7</v>
      </c>
      <c r="F102" s="21">
        <v>59</v>
      </c>
      <c r="G102" s="111">
        <v>8.7999999999999996E-10</v>
      </c>
      <c r="H102" s="111">
        <v>5.4E-10</v>
      </c>
      <c r="I102" s="54">
        <v>0.39500000000000002</v>
      </c>
      <c r="J102">
        <v>1000</v>
      </c>
      <c r="K102">
        <v>1.4</v>
      </c>
      <c r="L102" s="111">
        <v>1</v>
      </c>
      <c r="M102" s="209">
        <v>6000000</v>
      </c>
      <c r="N102" s="21"/>
      <c r="O102" s="111">
        <v>9000</v>
      </c>
      <c r="P102" s="21"/>
      <c r="Q102">
        <v>3</v>
      </c>
      <c r="T102" s="111">
        <v>127000</v>
      </c>
    </row>
    <row r="103" spans="1:20">
      <c r="A103" s="21" t="s">
        <v>162</v>
      </c>
      <c r="B103" s="111">
        <f t="shared" si="1"/>
        <v>0.1</v>
      </c>
      <c r="C103" t="s">
        <v>981</v>
      </c>
      <c r="D103" s="21" t="s">
        <v>154</v>
      </c>
      <c r="E103" s="21">
        <v>7</v>
      </c>
      <c r="F103" s="21">
        <v>59</v>
      </c>
      <c r="G103" s="111">
        <v>6.7000000000000001E-11</v>
      </c>
      <c r="H103" s="111">
        <v>4.3E-11</v>
      </c>
      <c r="I103" s="54">
        <v>1E-3</v>
      </c>
      <c r="J103">
        <v>1000</v>
      </c>
      <c r="K103">
        <v>1.5</v>
      </c>
      <c r="L103" s="111">
        <v>1000</v>
      </c>
      <c r="M103" s="209">
        <v>70000000</v>
      </c>
      <c r="N103" s="21"/>
      <c r="O103" s="111">
        <v>100000</v>
      </c>
      <c r="P103" s="21"/>
      <c r="Q103">
        <v>3</v>
      </c>
      <c r="T103" s="111">
        <v>8640</v>
      </c>
    </row>
    <row r="104" spans="1:20">
      <c r="A104" s="21" t="s">
        <v>163</v>
      </c>
      <c r="B104" s="111">
        <f t="shared" si="1"/>
        <v>2.210648148148148E-2</v>
      </c>
      <c r="C104" t="s">
        <v>981</v>
      </c>
      <c r="D104" s="21" t="s">
        <v>154</v>
      </c>
      <c r="E104" s="21">
        <v>7</v>
      </c>
      <c r="F104" s="21">
        <v>59</v>
      </c>
      <c r="G104" s="111">
        <v>6.2000000000000006E-11</v>
      </c>
      <c r="H104" s="111">
        <v>8.8000000000000006E-11</v>
      </c>
      <c r="I104" s="54">
        <v>0.92300000000000004</v>
      </c>
      <c r="J104">
        <v>1000</v>
      </c>
      <c r="K104">
        <v>1.7</v>
      </c>
      <c r="L104" s="111">
        <v>10</v>
      </c>
      <c r="M104" s="209">
        <v>80000000</v>
      </c>
      <c r="N104" s="21"/>
      <c r="O104" s="111">
        <v>100000</v>
      </c>
      <c r="P104" s="21"/>
      <c r="Q104">
        <v>3</v>
      </c>
      <c r="T104" s="111">
        <v>1910</v>
      </c>
    </row>
    <row r="105" spans="1:20">
      <c r="A105" s="21" t="s">
        <v>164</v>
      </c>
      <c r="B105" s="111">
        <f t="shared" si="1"/>
        <v>1.412037037037037E-2</v>
      </c>
      <c r="C105" t="s">
        <v>982</v>
      </c>
      <c r="D105" s="21" t="s">
        <v>20</v>
      </c>
      <c r="E105" s="21">
        <v>470</v>
      </c>
      <c r="F105" s="21" t="s">
        <v>20</v>
      </c>
      <c r="G105" s="111">
        <v>3.2000000000000001E-12</v>
      </c>
      <c r="H105" s="111">
        <v>2.4000000000000001E-11</v>
      </c>
      <c r="I105" s="54">
        <v>0.16</v>
      </c>
      <c r="J105">
        <v>1000</v>
      </c>
      <c r="K105">
        <v>1.7</v>
      </c>
      <c r="L105" s="111">
        <v>10</v>
      </c>
      <c r="M105" s="209">
        <v>70000000</v>
      </c>
      <c r="N105" s="21"/>
      <c r="O105" s="111">
        <v>70000</v>
      </c>
      <c r="P105" s="21" t="s">
        <v>165</v>
      </c>
      <c r="Q105">
        <v>3</v>
      </c>
      <c r="T105" s="111">
        <v>1220</v>
      </c>
    </row>
    <row r="106" spans="1:20">
      <c r="A106" s="21" t="s">
        <v>166</v>
      </c>
      <c r="B106" s="111">
        <f t="shared" si="1"/>
        <v>1.412037037037037E-2</v>
      </c>
      <c r="C106" t="s">
        <v>982</v>
      </c>
      <c r="D106" s="21" t="s">
        <v>20</v>
      </c>
      <c r="E106" s="21">
        <v>470</v>
      </c>
      <c r="F106" s="21" t="s">
        <v>20</v>
      </c>
      <c r="G106" s="111">
        <v>2.1999999999999999E-12</v>
      </c>
      <c r="H106" s="111">
        <v>2.4000000000000001E-11</v>
      </c>
      <c r="I106" s="54">
        <v>0.16</v>
      </c>
      <c r="J106">
        <v>1000</v>
      </c>
      <c r="K106">
        <v>1.7</v>
      </c>
      <c r="L106" s="111">
        <v>10</v>
      </c>
      <c r="M106" s="209">
        <v>70000000</v>
      </c>
      <c r="N106" s="21"/>
      <c r="O106" s="111">
        <v>70000</v>
      </c>
      <c r="P106" s="21" t="s">
        <v>165</v>
      </c>
      <c r="Q106">
        <v>3</v>
      </c>
      <c r="T106" s="111">
        <v>1220</v>
      </c>
    </row>
    <row r="107" spans="1:20">
      <c r="A107" s="21" t="s">
        <v>167</v>
      </c>
      <c r="B107" s="111">
        <f t="shared" si="1"/>
        <v>1.412037037037037E-2</v>
      </c>
      <c r="C107" t="s">
        <v>982</v>
      </c>
      <c r="D107" s="21" t="s">
        <v>20</v>
      </c>
      <c r="E107" s="21">
        <v>470</v>
      </c>
      <c r="F107" s="21" t="s">
        <v>20</v>
      </c>
      <c r="G107" s="111">
        <v>1.1999999999999999E-12</v>
      </c>
      <c r="H107" s="111">
        <v>2.4000000000000001E-11</v>
      </c>
      <c r="I107" s="54">
        <v>0.16</v>
      </c>
      <c r="J107">
        <v>1000</v>
      </c>
      <c r="K107">
        <v>1.7</v>
      </c>
      <c r="L107" s="111">
        <v>10</v>
      </c>
      <c r="M107" s="209">
        <v>70000000</v>
      </c>
      <c r="N107" s="21"/>
      <c r="O107" s="111">
        <v>70000</v>
      </c>
      <c r="P107" s="21" t="s">
        <v>165</v>
      </c>
      <c r="Q107">
        <v>3</v>
      </c>
      <c r="T107" s="111">
        <v>1220</v>
      </c>
    </row>
    <row r="108" spans="1:20">
      <c r="A108" s="21" t="s">
        <v>168</v>
      </c>
      <c r="B108" s="111">
        <f t="shared" si="1"/>
        <v>2083333.3333333333</v>
      </c>
      <c r="C108" t="s">
        <v>91</v>
      </c>
      <c r="D108" s="21" t="s">
        <v>20</v>
      </c>
      <c r="E108" s="21">
        <v>470</v>
      </c>
      <c r="F108" s="21" t="s">
        <v>20</v>
      </c>
      <c r="G108" s="111">
        <v>5.7999999999999996E-10</v>
      </c>
      <c r="H108" s="111">
        <v>5.7999999999999996E-10</v>
      </c>
      <c r="I108" s="54">
        <v>1E-3</v>
      </c>
      <c r="J108">
        <v>200</v>
      </c>
      <c r="K108">
        <v>0.3</v>
      </c>
      <c r="L108" s="111">
        <v>1</v>
      </c>
      <c r="M108" s="209">
        <v>9000000</v>
      </c>
      <c r="N108" s="21"/>
      <c r="O108" s="111">
        <v>10000</v>
      </c>
      <c r="P108" s="21"/>
      <c r="Q108">
        <v>30</v>
      </c>
      <c r="T108" s="111">
        <v>180000000000</v>
      </c>
    </row>
    <row r="109" spans="1:20">
      <c r="A109" s="21" t="s">
        <v>169</v>
      </c>
      <c r="B109" s="111">
        <f t="shared" si="1"/>
        <v>2083333.3333333333</v>
      </c>
      <c r="C109" t="s">
        <v>91</v>
      </c>
      <c r="D109" s="21" t="s">
        <v>20</v>
      </c>
      <c r="E109" s="21">
        <v>470</v>
      </c>
      <c r="F109" s="21" t="s">
        <v>20</v>
      </c>
      <c r="G109" s="111">
        <v>6.5000000000000002E-12</v>
      </c>
      <c r="H109" s="111">
        <v>5.7999999999999996E-10</v>
      </c>
      <c r="I109" s="54">
        <v>1E-3</v>
      </c>
      <c r="J109">
        <v>200</v>
      </c>
      <c r="K109">
        <v>0.3</v>
      </c>
      <c r="L109" s="111">
        <v>1</v>
      </c>
      <c r="M109" s="209">
        <v>800000000</v>
      </c>
      <c r="N109" s="21"/>
      <c r="O109" s="111">
        <v>1000000</v>
      </c>
      <c r="P109" s="21"/>
      <c r="Q109">
        <v>30</v>
      </c>
      <c r="T109" s="111">
        <v>180000000000</v>
      </c>
    </row>
    <row r="110" spans="1:20">
      <c r="A110" s="21" t="s">
        <v>170</v>
      </c>
      <c r="B110" s="111">
        <f t="shared" si="1"/>
        <v>2083333.3333333333</v>
      </c>
      <c r="C110" t="s">
        <v>91</v>
      </c>
      <c r="D110" s="21" t="s">
        <v>20</v>
      </c>
      <c r="E110" s="21">
        <v>470</v>
      </c>
      <c r="F110" s="21" t="s">
        <v>20</v>
      </c>
      <c r="G110" s="111">
        <v>8.0000000000000002E-13</v>
      </c>
      <c r="H110" s="111">
        <v>5.7999999999999996E-10</v>
      </c>
      <c r="I110" s="54">
        <v>1E-3</v>
      </c>
      <c r="J110">
        <v>200</v>
      </c>
      <c r="K110">
        <v>0.3</v>
      </c>
      <c r="L110" s="111">
        <v>1</v>
      </c>
      <c r="M110" s="209">
        <v>6000000000</v>
      </c>
      <c r="N110" s="21"/>
      <c r="O110" s="111">
        <v>10000000</v>
      </c>
      <c r="P110" s="21"/>
      <c r="Q110">
        <v>30</v>
      </c>
      <c r="T110" s="111">
        <v>180000000000</v>
      </c>
    </row>
    <row r="111" spans="1:20">
      <c r="A111" s="21" t="s">
        <v>171</v>
      </c>
      <c r="B111" s="111">
        <f t="shared" si="1"/>
        <v>37268518.518518515</v>
      </c>
      <c r="C111" t="s">
        <v>984</v>
      </c>
      <c r="D111" s="21" t="s">
        <v>172</v>
      </c>
      <c r="E111" s="21">
        <v>810</v>
      </c>
      <c r="F111" s="21">
        <v>1439</v>
      </c>
      <c r="G111" s="111">
        <v>1.8999999999999999E-10</v>
      </c>
      <c r="H111" s="111">
        <v>2.8999999999999998E-10</v>
      </c>
      <c r="I111" s="54">
        <v>1E-3</v>
      </c>
      <c r="J111">
        <v>1</v>
      </c>
      <c r="K111">
        <v>0.1</v>
      </c>
      <c r="L111" s="111">
        <v>100</v>
      </c>
      <c r="M111" s="209">
        <v>30000000</v>
      </c>
      <c r="N111" s="21"/>
      <c r="O111" s="111">
        <v>40000</v>
      </c>
      <c r="P111" s="21"/>
      <c r="Q111">
        <v>1000</v>
      </c>
      <c r="T111" s="111">
        <v>3220000000000</v>
      </c>
    </row>
    <row r="112" spans="1:20">
      <c r="A112" s="21" t="s">
        <v>173</v>
      </c>
      <c r="B112" s="111">
        <f t="shared" si="1"/>
        <v>163.19444444444446</v>
      </c>
      <c r="C112" t="s">
        <v>91</v>
      </c>
      <c r="D112" s="21" t="s">
        <v>172</v>
      </c>
      <c r="E112" s="21">
        <v>810</v>
      </c>
      <c r="F112" s="21">
        <v>1439</v>
      </c>
      <c r="G112" s="111">
        <v>2.2999999999999999E-9</v>
      </c>
      <c r="H112" s="111">
        <v>7.5999999999999996E-10</v>
      </c>
      <c r="I112" s="54">
        <v>1E-3</v>
      </c>
      <c r="J112">
        <v>700</v>
      </c>
      <c r="K112">
        <v>0.8</v>
      </c>
      <c r="L112" s="111">
        <v>100</v>
      </c>
      <c r="M112" s="209">
        <v>2000000</v>
      </c>
      <c r="N112" s="21"/>
      <c r="O112" s="111">
        <v>4000</v>
      </c>
      <c r="P112" s="21"/>
      <c r="Q112">
        <v>10</v>
      </c>
      <c r="T112" s="111">
        <v>14100000</v>
      </c>
    </row>
    <row r="113" spans="1:20">
      <c r="A113" s="21" t="s">
        <v>174</v>
      </c>
      <c r="B113" s="111">
        <f t="shared" si="1"/>
        <v>4.5370370370370372</v>
      </c>
      <c r="C113" t="s">
        <v>981</v>
      </c>
      <c r="D113" s="21" t="s">
        <v>172</v>
      </c>
      <c r="E113" s="21">
        <v>810</v>
      </c>
      <c r="F113" s="21">
        <v>1439</v>
      </c>
      <c r="G113" s="111">
        <v>2.1000000000000002E-9</v>
      </c>
      <c r="H113" s="111">
        <v>1.6000000000000001E-9</v>
      </c>
      <c r="I113" s="54">
        <v>0.156</v>
      </c>
      <c r="J113">
        <v>1000</v>
      </c>
      <c r="K113">
        <v>1.6</v>
      </c>
      <c r="L113" s="111">
        <v>10</v>
      </c>
      <c r="M113" s="209">
        <v>2000000</v>
      </c>
      <c r="N113" s="21"/>
      <c r="O113" s="111">
        <v>4000</v>
      </c>
      <c r="P113" s="21"/>
      <c r="Q113">
        <v>3</v>
      </c>
      <c r="R113" t="s">
        <v>721</v>
      </c>
      <c r="T113" s="111">
        <v>392000</v>
      </c>
    </row>
    <row r="114" spans="1:20">
      <c r="A114" s="21" t="s">
        <v>175</v>
      </c>
      <c r="B114" s="111">
        <f t="shared" si="1"/>
        <v>4.0046296296296295E-2</v>
      </c>
      <c r="C114" t="s">
        <v>984</v>
      </c>
      <c r="D114" s="21" t="s">
        <v>176</v>
      </c>
      <c r="E114" s="21">
        <v>321</v>
      </c>
      <c r="F114" s="21">
        <v>767</v>
      </c>
      <c r="G114" s="111">
        <v>6.3000000000000002E-11</v>
      </c>
      <c r="H114" s="111">
        <v>5.8E-11</v>
      </c>
      <c r="I114" s="54">
        <v>6.2E-2</v>
      </c>
      <c r="J114">
        <v>20</v>
      </c>
      <c r="K114">
        <v>0.1</v>
      </c>
      <c r="L114" s="111">
        <v>100</v>
      </c>
      <c r="M114" s="209">
        <v>80000000</v>
      </c>
      <c r="N114" s="21"/>
      <c r="O114" s="111">
        <v>100000</v>
      </c>
      <c r="P114" s="21"/>
      <c r="Q114">
        <v>100</v>
      </c>
      <c r="R114" t="s">
        <v>61</v>
      </c>
      <c r="T114" s="111">
        <v>3460</v>
      </c>
    </row>
    <row r="115" spans="1:20">
      <c r="A115" s="21" t="s">
        <v>177</v>
      </c>
      <c r="B115" s="111">
        <f t="shared" si="1"/>
        <v>0.27083333333333331</v>
      </c>
      <c r="C115" t="s">
        <v>982</v>
      </c>
      <c r="D115" s="21" t="s">
        <v>176</v>
      </c>
      <c r="E115" s="21">
        <v>321</v>
      </c>
      <c r="F115" s="21">
        <v>767</v>
      </c>
      <c r="G115" s="111">
        <v>1.0999999999999999E-10</v>
      </c>
      <c r="H115" s="111">
        <v>6.2000000000000006E-11</v>
      </c>
      <c r="I115" s="54">
        <v>0.03</v>
      </c>
      <c r="J115">
        <v>20</v>
      </c>
      <c r="K115">
        <v>0.6</v>
      </c>
      <c r="L115" s="111">
        <v>1000</v>
      </c>
      <c r="M115" s="209">
        <v>50000000</v>
      </c>
      <c r="N115" s="21"/>
      <c r="O115" s="111">
        <v>80000</v>
      </c>
      <c r="P115" s="21"/>
      <c r="Q115">
        <v>10</v>
      </c>
      <c r="T115" s="111">
        <v>23400</v>
      </c>
    </row>
    <row r="116" spans="1:20">
      <c r="A116" s="21" t="s">
        <v>178</v>
      </c>
      <c r="B116" s="111">
        <f t="shared" si="1"/>
        <v>461.80555555555554</v>
      </c>
      <c r="C116" t="s">
        <v>984</v>
      </c>
      <c r="D116" s="21" t="s">
        <v>176</v>
      </c>
      <c r="E116" s="21">
        <v>321</v>
      </c>
      <c r="F116" s="21">
        <v>767</v>
      </c>
      <c r="G116" s="111">
        <v>9.5999999999999999E-9</v>
      </c>
      <c r="H116" s="111">
        <v>2.0000000000000001E-9</v>
      </c>
      <c r="I116" s="54">
        <v>2.7E-2</v>
      </c>
      <c r="J116">
        <v>5</v>
      </c>
      <c r="K116">
        <v>0.4</v>
      </c>
      <c r="L116" s="111">
        <v>1</v>
      </c>
      <c r="M116" s="209">
        <v>500000</v>
      </c>
      <c r="N116" s="21"/>
      <c r="O116" s="111">
        <v>900</v>
      </c>
      <c r="P116" s="21"/>
      <c r="Q116">
        <v>10</v>
      </c>
      <c r="T116" s="111">
        <v>39900000</v>
      </c>
    </row>
    <row r="117" spans="1:20">
      <c r="A117" s="21" t="s">
        <v>179</v>
      </c>
      <c r="B117" s="111">
        <f t="shared" si="1"/>
        <v>2.8125E+18</v>
      </c>
      <c r="C117" t="s">
        <v>91</v>
      </c>
      <c r="D117" s="21" t="s">
        <v>176</v>
      </c>
      <c r="E117" s="21">
        <v>321</v>
      </c>
      <c r="F117" s="21">
        <v>767</v>
      </c>
      <c r="G117" s="111">
        <v>1.4000000000000001E-7</v>
      </c>
      <c r="H117" s="111">
        <v>2.4999999999999999E-8</v>
      </c>
      <c r="I117" s="54">
        <v>1E-3</v>
      </c>
      <c r="J117">
        <v>1000</v>
      </c>
      <c r="K117">
        <v>0.9</v>
      </c>
      <c r="L117" s="111">
        <v>0.1</v>
      </c>
      <c r="M117" s="209">
        <v>40000</v>
      </c>
      <c r="N117" s="21"/>
      <c r="O117" s="111">
        <v>60</v>
      </c>
      <c r="P117" s="21"/>
      <c r="Q117">
        <v>10</v>
      </c>
      <c r="T117" s="111">
        <v>2.43E+23</v>
      </c>
    </row>
    <row r="118" spans="1:20">
      <c r="A118" s="21" t="s">
        <v>180</v>
      </c>
      <c r="B118" s="111">
        <f t="shared" si="1"/>
        <v>5150.4629629629626</v>
      </c>
      <c r="C118" t="s">
        <v>996</v>
      </c>
      <c r="D118" s="21" t="s">
        <v>176</v>
      </c>
      <c r="E118" s="21">
        <v>321</v>
      </c>
      <c r="F118" s="21">
        <v>767</v>
      </c>
      <c r="G118" s="111">
        <v>1.3E-7</v>
      </c>
      <c r="H118" s="111">
        <v>2.3000000000000001E-8</v>
      </c>
      <c r="I118" s="54">
        <v>1E-3</v>
      </c>
      <c r="J118">
        <v>1000</v>
      </c>
      <c r="K118">
        <v>1.4</v>
      </c>
      <c r="L118" s="111">
        <v>0.1</v>
      </c>
      <c r="M118" s="209">
        <v>40000</v>
      </c>
      <c r="N118" s="21"/>
      <c r="O118" s="111">
        <v>60</v>
      </c>
      <c r="P118" s="21"/>
      <c r="Q118">
        <v>3</v>
      </c>
      <c r="T118" s="111">
        <v>445000000</v>
      </c>
    </row>
    <row r="119" spans="1:20">
      <c r="A119" s="21" t="s">
        <v>181</v>
      </c>
      <c r="B119" s="111">
        <f t="shared" si="1"/>
        <v>2.2222222222222223</v>
      </c>
      <c r="C119" t="s">
        <v>981</v>
      </c>
      <c r="D119" s="21" t="s">
        <v>176</v>
      </c>
      <c r="E119" s="21">
        <v>321</v>
      </c>
      <c r="F119" s="21">
        <v>767</v>
      </c>
      <c r="G119" s="111">
        <v>1.3000000000000001E-9</v>
      </c>
      <c r="H119" s="111">
        <v>1.3999999999999999E-9</v>
      </c>
      <c r="I119" s="54">
        <v>3.6999999999999998E-2</v>
      </c>
      <c r="J119">
        <v>1000</v>
      </c>
      <c r="K119">
        <v>1.5</v>
      </c>
      <c r="L119" s="111">
        <v>10</v>
      </c>
      <c r="M119" s="209">
        <v>4000000</v>
      </c>
      <c r="N119" s="21"/>
      <c r="O119" s="111">
        <v>6000</v>
      </c>
      <c r="P119" s="21"/>
      <c r="Q119">
        <v>3</v>
      </c>
      <c r="R119" t="s">
        <v>397</v>
      </c>
      <c r="T119" s="111">
        <v>192000</v>
      </c>
    </row>
    <row r="120" spans="1:20">
      <c r="A120" s="21" t="s">
        <v>182</v>
      </c>
      <c r="B120" s="111">
        <f t="shared" si="1"/>
        <v>44.560185185185183</v>
      </c>
      <c r="C120" t="s">
        <v>981</v>
      </c>
      <c r="D120" s="21" t="s">
        <v>176</v>
      </c>
      <c r="E120" s="21">
        <v>321</v>
      </c>
      <c r="F120" s="21">
        <v>767</v>
      </c>
      <c r="G120" s="111">
        <v>6.4000000000000002E-9</v>
      </c>
      <c r="H120" s="111">
        <v>3.3000000000000002E-9</v>
      </c>
      <c r="I120" s="54">
        <v>3.0000000000000001E-3</v>
      </c>
      <c r="J120">
        <v>1000</v>
      </c>
      <c r="K120">
        <v>1.6</v>
      </c>
      <c r="L120" s="111">
        <v>100</v>
      </c>
      <c r="M120" s="209">
        <v>800000</v>
      </c>
      <c r="N120" s="21"/>
      <c r="O120" s="111">
        <v>1000</v>
      </c>
      <c r="P120" s="21"/>
      <c r="Q120">
        <v>3</v>
      </c>
      <c r="R120" t="s">
        <v>397</v>
      </c>
      <c r="T120" s="111">
        <v>3850000</v>
      </c>
    </row>
    <row r="121" spans="1:20">
      <c r="A121" s="21" t="s">
        <v>183</v>
      </c>
      <c r="B121" s="111">
        <f t="shared" si="1"/>
        <v>0.1037037037037037</v>
      </c>
      <c r="C121" t="s">
        <v>981</v>
      </c>
      <c r="D121" s="21" t="s">
        <v>176</v>
      </c>
      <c r="E121" s="21">
        <v>321</v>
      </c>
      <c r="F121" s="21">
        <v>767</v>
      </c>
      <c r="G121" s="111">
        <v>2.5000000000000002E-10</v>
      </c>
      <c r="H121" s="111">
        <v>2.8000000000000002E-10</v>
      </c>
      <c r="I121" s="54">
        <v>0.158</v>
      </c>
      <c r="J121">
        <v>1000</v>
      </c>
      <c r="K121">
        <v>1.5</v>
      </c>
      <c r="L121" s="111">
        <v>10</v>
      </c>
      <c r="M121" s="209">
        <v>20000000</v>
      </c>
      <c r="N121" s="21"/>
      <c r="O121" s="111">
        <v>30000</v>
      </c>
      <c r="P121" s="21"/>
      <c r="Q121">
        <v>3</v>
      </c>
      <c r="R121" t="s">
        <v>1033</v>
      </c>
      <c r="T121" s="111">
        <v>8960</v>
      </c>
    </row>
    <row r="122" spans="1:20">
      <c r="A122" s="21" t="s">
        <v>184</v>
      </c>
      <c r="B122" s="111">
        <f t="shared" si="1"/>
        <v>0.14004629629629631</v>
      </c>
      <c r="C122" t="s">
        <v>981</v>
      </c>
      <c r="D122" s="21" t="s">
        <v>176</v>
      </c>
      <c r="E122" s="21">
        <v>321</v>
      </c>
      <c r="F122" s="21">
        <v>767</v>
      </c>
      <c r="G122" s="111">
        <v>3.1999999999999998E-10</v>
      </c>
      <c r="H122" s="111">
        <v>2.8000000000000002E-10</v>
      </c>
      <c r="I122" s="54">
        <v>0.28199999999999997</v>
      </c>
      <c r="J122">
        <v>1000</v>
      </c>
      <c r="K122">
        <v>1.5</v>
      </c>
      <c r="L122" s="111">
        <v>10</v>
      </c>
      <c r="M122" s="209">
        <v>20000000</v>
      </c>
      <c r="N122" s="21"/>
      <c r="O122" s="111">
        <v>30000</v>
      </c>
      <c r="P122" s="21"/>
      <c r="Q122">
        <v>3</v>
      </c>
      <c r="R122" t="s">
        <v>1034</v>
      </c>
      <c r="T122" s="111">
        <v>12100</v>
      </c>
    </row>
    <row r="123" spans="1:20">
      <c r="A123" s="21" t="s">
        <v>185</v>
      </c>
      <c r="B123" s="111">
        <f t="shared" si="1"/>
        <v>3.1597222222222223</v>
      </c>
      <c r="C123" t="s">
        <v>982</v>
      </c>
      <c r="D123" s="21" t="s">
        <v>186</v>
      </c>
      <c r="E123" s="21">
        <v>623</v>
      </c>
      <c r="F123" s="21" t="s">
        <v>20</v>
      </c>
      <c r="G123" s="111">
        <v>1.6000000000000001E-9</v>
      </c>
      <c r="H123" s="111">
        <v>2.5000000000000001E-9</v>
      </c>
      <c r="I123" s="54">
        <v>0.14899999999999999</v>
      </c>
      <c r="J123">
        <v>600</v>
      </c>
      <c r="K123">
        <v>1</v>
      </c>
      <c r="L123" s="111">
        <v>1000</v>
      </c>
      <c r="M123" s="209">
        <v>3000000</v>
      </c>
      <c r="N123" s="21"/>
      <c r="O123" s="111">
        <v>5000</v>
      </c>
      <c r="P123" s="21"/>
      <c r="Q123">
        <v>10</v>
      </c>
      <c r="T123" s="111">
        <v>273000</v>
      </c>
    </row>
    <row r="124" spans="1:20">
      <c r="A124" s="21" t="s">
        <v>187</v>
      </c>
      <c r="B124" s="111">
        <f t="shared" si="1"/>
        <v>0.73726851851851849</v>
      </c>
      <c r="C124" t="s">
        <v>982</v>
      </c>
      <c r="D124" s="21" t="s">
        <v>186</v>
      </c>
      <c r="E124" s="21">
        <v>623</v>
      </c>
      <c r="F124" s="21" t="s">
        <v>20</v>
      </c>
      <c r="G124" s="111">
        <v>7.5999999999999996E-10</v>
      </c>
      <c r="H124" s="111">
        <v>7.8999999999999996E-10</v>
      </c>
      <c r="I124" s="54">
        <v>0.27100000000000002</v>
      </c>
      <c r="J124">
        <v>2000</v>
      </c>
      <c r="K124">
        <v>1.8</v>
      </c>
      <c r="L124" s="111">
        <v>10</v>
      </c>
      <c r="M124" s="209">
        <v>7000000</v>
      </c>
      <c r="N124" s="21"/>
      <c r="O124" s="111">
        <v>10000</v>
      </c>
      <c r="P124" s="21"/>
      <c r="Q124">
        <v>3</v>
      </c>
      <c r="R124" t="s">
        <v>444</v>
      </c>
      <c r="T124" s="111">
        <v>63700</v>
      </c>
    </row>
    <row r="125" spans="1:20">
      <c r="A125" s="21" t="s">
        <v>188</v>
      </c>
      <c r="B125" s="111">
        <f t="shared" si="1"/>
        <v>0.375</v>
      </c>
      <c r="C125" t="s">
        <v>982</v>
      </c>
      <c r="D125" s="21" t="s">
        <v>186</v>
      </c>
      <c r="E125" s="21">
        <v>623</v>
      </c>
      <c r="F125" s="21" t="s">
        <v>20</v>
      </c>
      <c r="G125" s="111">
        <v>1.8999999999999999E-11</v>
      </c>
      <c r="H125" s="111">
        <v>2.5000000000000001E-11</v>
      </c>
      <c r="I125" s="54">
        <v>1.6E-2</v>
      </c>
      <c r="J125">
        <v>10</v>
      </c>
      <c r="K125">
        <v>0.1</v>
      </c>
      <c r="L125" s="111">
        <v>1000</v>
      </c>
      <c r="M125" s="209">
        <v>300000000</v>
      </c>
      <c r="N125" s="21"/>
      <c r="O125" s="111">
        <v>400000</v>
      </c>
      <c r="P125" s="21"/>
      <c r="Q125">
        <v>1000</v>
      </c>
      <c r="R125" t="s">
        <v>445</v>
      </c>
      <c r="T125" s="111">
        <v>32400</v>
      </c>
    </row>
    <row r="126" spans="1:20">
      <c r="A126" s="21" t="s">
        <v>189</v>
      </c>
      <c r="B126" s="111">
        <f t="shared" si="1"/>
        <v>1.4351851851851851</v>
      </c>
      <c r="C126" t="s">
        <v>993</v>
      </c>
      <c r="D126" s="21" t="s">
        <v>186</v>
      </c>
      <c r="E126" s="21">
        <v>623</v>
      </c>
      <c r="F126" s="21" t="s">
        <v>20</v>
      </c>
      <c r="G126" s="111">
        <v>5.9000000000000003E-10</v>
      </c>
      <c r="H126" s="111">
        <v>5.4E-10</v>
      </c>
      <c r="I126" s="54">
        <v>1.6E-2</v>
      </c>
      <c r="J126">
        <v>2000</v>
      </c>
      <c r="K126">
        <v>1.6</v>
      </c>
      <c r="L126" s="111">
        <v>100</v>
      </c>
      <c r="M126" s="209">
        <v>8000000</v>
      </c>
      <c r="N126" s="21"/>
      <c r="O126" s="111">
        <v>10000</v>
      </c>
      <c r="P126" s="21"/>
      <c r="Q126">
        <v>3</v>
      </c>
      <c r="R126" t="s">
        <v>1035</v>
      </c>
      <c r="T126" s="111">
        <v>124000</v>
      </c>
    </row>
    <row r="127" spans="1:20">
      <c r="A127" s="21" t="s">
        <v>190</v>
      </c>
      <c r="B127" s="111">
        <f t="shared" si="1"/>
        <v>137.7314814814815</v>
      </c>
      <c r="C127" t="s">
        <v>984</v>
      </c>
      <c r="D127" s="21" t="s">
        <v>186</v>
      </c>
      <c r="E127" s="21">
        <v>623</v>
      </c>
      <c r="F127" s="21" t="s">
        <v>20</v>
      </c>
      <c r="G127" s="111">
        <v>1.3999999999999999E-9</v>
      </c>
      <c r="H127" s="111">
        <v>2.5999999999999998E-10</v>
      </c>
      <c r="I127" s="54">
        <v>3.5999999999999997E-2</v>
      </c>
      <c r="J127">
        <v>500</v>
      </c>
      <c r="K127">
        <v>0.5</v>
      </c>
      <c r="L127" s="111">
        <v>1</v>
      </c>
      <c r="M127" s="209">
        <v>4000000</v>
      </c>
      <c r="N127" s="21"/>
      <c r="O127" s="111">
        <v>6000</v>
      </c>
      <c r="P127" s="21"/>
      <c r="Q127">
        <v>10</v>
      </c>
      <c r="T127" s="111">
        <v>11900000</v>
      </c>
    </row>
    <row r="128" spans="1:20">
      <c r="A128" s="21" t="s">
        <v>191</v>
      </c>
      <c r="B128" s="111">
        <f t="shared" si="1"/>
        <v>32.523148148148145</v>
      </c>
      <c r="C128" t="s">
        <v>981</v>
      </c>
      <c r="D128" s="21" t="s">
        <v>186</v>
      </c>
      <c r="E128" s="21">
        <v>623</v>
      </c>
      <c r="F128" s="21" t="s">
        <v>20</v>
      </c>
      <c r="G128" s="111">
        <v>3.1E-9</v>
      </c>
      <c r="H128" s="111">
        <v>7.1000000000000003E-10</v>
      </c>
      <c r="I128" s="54">
        <v>1.4E-2</v>
      </c>
      <c r="J128">
        <v>2000</v>
      </c>
      <c r="K128">
        <v>1.6</v>
      </c>
      <c r="L128" s="111">
        <v>100</v>
      </c>
      <c r="M128" s="209">
        <v>2000000</v>
      </c>
      <c r="N128" s="21"/>
      <c r="O128" s="111">
        <v>3000</v>
      </c>
      <c r="P128" s="21"/>
      <c r="Q128">
        <v>3</v>
      </c>
      <c r="T128" s="111">
        <v>2810000</v>
      </c>
    </row>
    <row r="129" spans="1:20">
      <c r="A129" s="21" t="s">
        <v>192</v>
      </c>
      <c r="B129" s="111">
        <f t="shared" si="1"/>
        <v>1.3773148148148149</v>
      </c>
      <c r="C129" t="s">
        <v>981</v>
      </c>
      <c r="D129" s="21" t="s">
        <v>186</v>
      </c>
      <c r="E129" s="21">
        <v>623</v>
      </c>
      <c r="F129" s="21" t="s">
        <v>20</v>
      </c>
      <c r="G129" s="111">
        <v>1.0000000000000001E-9</v>
      </c>
      <c r="H129" s="111">
        <v>1.0999999999999999E-9</v>
      </c>
      <c r="I129" s="54">
        <v>5.2999999999999999E-2</v>
      </c>
      <c r="J129">
        <v>1000</v>
      </c>
      <c r="K129">
        <v>1.6</v>
      </c>
      <c r="L129" s="111">
        <v>10</v>
      </c>
      <c r="M129" s="209">
        <v>5000000</v>
      </c>
      <c r="N129" s="21"/>
      <c r="O129" s="111">
        <v>8000</v>
      </c>
      <c r="P129" s="21"/>
      <c r="Q129">
        <v>3</v>
      </c>
      <c r="R129" t="s">
        <v>604</v>
      </c>
      <c r="T129" s="111">
        <v>119000</v>
      </c>
    </row>
    <row r="130" spans="1:20">
      <c r="A130" s="21" t="s">
        <v>193</v>
      </c>
      <c r="B130" s="111">
        <f t="shared" si="1"/>
        <v>284.72222222222223</v>
      </c>
      <c r="C130" t="s">
        <v>981</v>
      </c>
      <c r="D130" s="21" t="s">
        <v>186</v>
      </c>
      <c r="E130" s="21">
        <v>623</v>
      </c>
      <c r="F130" s="21" t="s">
        <v>20</v>
      </c>
      <c r="G130" s="111">
        <v>2.9000000000000002E-8</v>
      </c>
      <c r="H130" s="111">
        <v>5.2000000000000002E-9</v>
      </c>
      <c r="I130" s="54">
        <v>5.0000000000000001E-3</v>
      </c>
      <c r="J130">
        <v>800</v>
      </c>
      <c r="K130">
        <v>0.9</v>
      </c>
      <c r="L130" s="111">
        <v>10</v>
      </c>
      <c r="M130" s="209">
        <v>200000</v>
      </c>
      <c r="N130" s="21"/>
      <c r="O130" s="111">
        <v>300</v>
      </c>
      <c r="P130" s="21"/>
      <c r="Q130">
        <v>10</v>
      </c>
      <c r="R130" t="s">
        <v>605</v>
      </c>
      <c r="T130" s="111">
        <v>24600000</v>
      </c>
    </row>
    <row r="131" spans="1:20">
      <c r="A131" s="21" t="s">
        <v>194</v>
      </c>
      <c r="B131" s="111">
        <f t="shared" si="1"/>
        <v>1.3425925925925926E-2</v>
      </c>
      <c r="C131" t="s">
        <v>978</v>
      </c>
      <c r="D131" s="21" t="s">
        <v>20</v>
      </c>
      <c r="E131" s="21">
        <v>900</v>
      </c>
      <c r="F131" s="21" t="s">
        <v>20</v>
      </c>
      <c r="G131" s="111">
        <v>1.7999999999999999E-8</v>
      </c>
      <c r="H131" s="111">
        <v>7.0000000000000004E-11</v>
      </c>
      <c r="I131" s="54">
        <v>3.0000000000000001E-3</v>
      </c>
      <c r="J131">
        <v>1</v>
      </c>
      <c r="K131">
        <v>0.1</v>
      </c>
      <c r="L131" s="111">
        <v>10000</v>
      </c>
      <c r="M131" s="209">
        <v>300000</v>
      </c>
      <c r="N131" s="21"/>
      <c r="O131" s="111">
        <v>500</v>
      </c>
      <c r="P131" s="21"/>
      <c r="Q131">
        <v>1000</v>
      </c>
      <c r="R131" t="s">
        <v>208</v>
      </c>
      <c r="T131" s="111">
        <v>1160</v>
      </c>
    </row>
    <row r="132" spans="1:20">
      <c r="A132" s="21" t="s">
        <v>195</v>
      </c>
      <c r="B132" s="111">
        <f t="shared" si="1"/>
        <v>1.4930555555555556</v>
      </c>
      <c r="C132" t="s">
        <v>997</v>
      </c>
      <c r="D132" s="21" t="s">
        <v>20</v>
      </c>
      <c r="E132" s="21">
        <v>900</v>
      </c>
      <c r="F132" s="21" t="s">
        <v>20</v>
      </c>
      <c r="G132" s="111">
        <v>3.4999999999999998E-7</v>
      </c>
      <c r="H132" s="111">
        <v>3.3000000000000002E-9</v>
      </c>
      <c r="I132" s="54">
        <v>2E-3</v>
      </c>
      <c r="J132">
        <v>1</v>
      </c>
      <c r="K132">
        <v>0.1</v>
      </c>
      <c r="L132" s="111">
        <v>1000</v>
      </c>
      <c r="M132" s="209">
        <v>10000</v>
      </c>
      <c r="N132" s="21"/>
      <c r="O132" s="111">
        <v>20</v>
      </c>
      <c r="P132" s="21"/>
      <c r="Q132">
        <v>100</v>
      </c>
      <c r="R132" t="s">
        <v>210</v>
      </c>
      <c r="T132" s="111">
        <v>129000</v>
      </c>
    </row>
    <row r="133" spans="1:20">
      <c r="A133" s="21" t="s">
        <v>196</v>
      </c>
      <c r="B133" s="111">
        <f t="shared" ref="B133:B196" si="2">T133/86400</f>
        <v>334.49074074074076</v>
      </c>
      <c r="C133" t="s">
        <v>997</v>
      </c>
      <c r="D133" s="21" t="s">
        <v>20</v>
      </c>
      <c r="E133" s="21">
        <v>900</v>
      </c>
      <c r="F133" s="21" t="s">
        <v>20</v>
      </c>
      <c r="G133" s="111">
        <v>6.1E-6</v>
      </c>
      <c r="H133" s="111">
        <v>2.7999999999999999E-8</v>
      </c>
      <c r="I133" s="54">
        <v>3.0000000000000001E-3</v>
      </c>
      <c r="J133">
        <v>1</v>
      </c>
      <c r="K133">
        <v>0.1</v>
      </c>
      <c r="L133" s="111">
        <v>1</v>
      </c>
      <c r="M133" s="209">
        <v>800</v>
      </c>
      <c r="N133" s="21"/>
      <c r="O133" s="111">
        <v>1</v>
      </c>
      <c r="P133" s="21"/>
      <c r="Q133">
        <v>10</v>
      </c>
      <c r="R133" t="s">
        <v>212</v>
      </c>
      <c r="T133" s="111">
        <v>28900000</v>
      </c>
    </row>
    <row r="134" spans="1:20">
      <c r="A134" s="21" t="s">
        <v>197</v>
      </c>
      <c r="B134" s="111">
        <f t="shared" si="2"/>
        <v>128472.22222222222</v>
      </c>
      <c r="C134" t="s">
        <v>997</v>
      </c>
      <c r="D134" s="21" t="s">
        <v>20</v>
      </c>
      <c r="E134" s="21">
        <v>900</v>
      </c>
      <c r="F134" s="21" t="s">
        <v>20</v>
      </c>
      <c r="G134" s="111">
        <v>4.5000000000000003E-5</v>
      </c>
      <c r="H134" s="111">
        <v>3.4999999999999998E-7</v>
      </c>
      <c r="I134" s="54">
        <v>0.06</v>
      </c>
      <c r="J134">
        <v>200</v>
      </c>
      <c r="K134">
        <v>0.2</v>
      </c>
      <c r="L134" s="111">
        <v>0.1</v>
      </c>
      <c r="M134" s="209">
        <v>100</v>
      </c>
      <c r="N134" s="21"/>
      <c r="O134" s="111">
        <v>0.2</v>
      </c>
      <c r="P134" s="21"/>
      <c r="Q134">
        <v>1</v>
      </c>
      <c r="R134" t="s">
        <v>213</v>
      </c>
      <c r="T134" s="111">
        <v>11100000000</v>
      </c>
    </row>
    <row r="135" spans="1:20">
      <c r="A135" s="21" t="s">
        <v>198</v>
      </c>
      <c r="B135" s="111">
        <f t="shared" si="2"/>
        <v>4768.5185185185182</v>
      </c>
      <c r="C135" t="s">
        <v>997</v>
      </c>
      <c r="D135" s="21" t="s">
        <v>20</v>
      </c>
      <c r="E135" s="21">
        <v>900</v>
      </c>
      <c r="F135" s="21" t="s">
        <v>20</v>
      </c>
      <c r="G135" s="111">
        <v>2.1999999999999999E-5</v>
      </c>
      <c r="H135" s="111">
        <v>1.6E-7</v>
      </c>
      <c r="I135" s="54">
        <v>3.5000000000000003E-2</v>
      </c>
      <c r="J135">
        <v>1</v>
      </c>
      <c r="K135">
        <v>0.1</v>
      </c>
      <c r="L135" s="111">
        <v>1</v>
      </c>
      <c r="M135" s="209">
        <v>200</v>
      </c>
      <c r="N135" s="21"/>
      <c r="O135" s="111">
        <v>0.4</v>
      </c>
      <c r="P135" s="21"/>
      <c r="Q135">
        <v>1</v>
      </c>
      <c r="R135" t="s">
        <v>214</v>
      </c>
      <c r="T135" s="111">
        <v>412000000</v>
      </c>
    </row>
    <row r="136" spans="1:20">
      <c r="A136" s="21" t="s">
        <v>199</v>
      </c>
      <c r="B136" s="111">
        <f t="shared" si="2"/>
        <v>328703.70370370371</v>
      </c>
      <c r="C136" t="s">
        <v>978</v>
      </c>
      <c r="D136" s="21" t="s">
        <v>20</v>
      </c>
      <c r="E136" s="21">
        <v>900</v>
      </c>
      <c r="F136" s="21" t="s">
        <v>20</v>
      </c>
      <c r="G136" s="111">
        <v>4.6E-5</v>
      </c>
      <c r="H136" s="111">
        <v>3.5999999999999999E-7</v>
      </c>
      <c r="I136" s="54">
        <v>3.6999999999999998E-2</v>
      </c>
      <c r="J136">
        <v>1000</v>
      </c>
      <c r="K136">
        <v>1.8</v>
      </c>
      <c r="L136" s="111">
        <v>0.1</v>
      </c>
      <c r="M136" s="209">
        <v>100</v>
      </c>
      <c r="N136" s="21"/>
      <c r="O136" s="111">
        <v>0.2</v>
      </c>
      <c r="P136" s="21"/>
      <c r="Q136">
        <v>1</v>
      </c>
      <c r="R136" t="s">
        <v>215</v>
      </c>
      <c r="T136" s="111">
        <v>28400000000</v>
      </c>
    </row>
    <row r="137" spans="1:20">
      <c r="A137" s="21" t="s">
        <v>200</v>
      </c>
      <c r="B137" s="111">
        <f t="shared" si="2"/>
        <v>965.27777777777783</v>
      </c>
      <c r="C137" t="s">
        <v>997</v>
      </c>
      <c r="D137" s="21" t="s">
        <v>20</v>
      </c>
      <c r="E137" s="21">
        <v>900</v>
      </c>
      <c r="F137" s="21" t="s">
        <v>20</v>
      </c>
      <c r="G137" s="111">
        <v>1.2999999999999999E-5</v>
      </c>
      <c r="H137" s="111">
        <v>8.9999999999999999E-8</v>
      </c>
      <c r="I137" s="54">
        <v>1.3</v>
      </c>
      <c r="J137">
        <v>1</v>
      </c>
      <c r="K137">
        <v>0.1</v>
      </c>
      <c r="L137" s="111">
        <v>1</v>
      </c>
      <c r="M137" s="209">
        <v>400</v>
      </c>
      <c r="N137" s="21"/>
      <c r="O137" s="111">
        <v>0.6</v>
      </c>
      <c r="P137" s="21"/>
      <c r="Q137">
        <v>3</v>
      </c>
      <c r="R137" t="s">
        <v>216</v>
      </c>
      <c r="T137" s="111">
        <v>83400000</v>
      </c>
    </row>
    <row r="138" spans="1:20">
      <c r="A138" s="21" t="s">
        <v>201</v>
      </c>
      <c r="B138" s="111">
        <f t="shared" si="2"/>
        <v>17.824074074074073</v>
      </c>
      <c r="C138" t="s">
        <v>980</v>
      </c>
      <c r="D138" s="21" t="s">
        <v>20</v>
      </c>
      <c r="E138" s="21">
        <v>900</v>
      </c>
      <c r="F138" s="21" t="s">
        <v>20</v>
      </c>
      <c r="G138" s="111">
        <v>9.9999999999999995E-7</v>
      </c>
      <c r="H138" s="111">
        <v>1.3999999999999999E-9</v>
      </c>
      <c r="I138" s="54">
        <v>1E-3</v>
      </c>
      <c r="J138">
        <v>800</v>
      </c>
      <c r="K138">
        <v>0.8</v>
      </c>
      <c r="L138" s="111">
        <v>100</v>
      </c>
      <c r="M138" s="209">
        <v>5000</v>
      </c>
      <c r="N138" s="21" t="s">
        <v>56</v>
      </c>
      <c r="O138" s="111">
        <v>8</v>
      </c>
      <c r="P138" s="21"/>
      <c r="Q138">
        <v>10</v>
      </c>
      <c r="R138" t="s">
        <v>1036</v>
      </c>
      <c r="T138" s="111">
        <v>1540000</v>
      </c>
    </row>
    <row r="139" spans="1:20">
      <c r="A139" s="21" t="s">
        <v>202</v>
      </c>
      <c r="B139" s="111">
        <f t="shared" si="2"/>
        <v>60.532407407407405</v>
      </c>
      <c r="C139" t="s">
        <v>997</v>
      </c>
      <c r="D139" s="21" t="s">
        <v>20</v>
      </c>
      <c r="E139" s="21">
        <v>900</v>
      </c>
      <c r="F139" s="21" t="s">
        <v>20</v>
      </c>
      <c r="G139" s="111">
        <v>2.1999999999999999E-5</v>
      </c>
      <c r="H139" s="111">
        <v>3.9999999999999998E-7</v>
      </c>
      <c r="I139" s="54">
        <v>42</v>
      </c>
      <c r="J139">
        <v>1</v>
      </c>
      <c r="K139">
        <v>0.1</v>
      </c>
      <c r="L139" s="111">
        <v>1</v>
      </c>
      <c r="M139" s="209">
        <v>200</v>
      </c>
      <c r="N139" s="21"/>
      <c r="O139" s="111">
        <v>0.4</v>
      </c>
      <c r="P139" s="21"/>
      <c r="Q139">
        <v>1</v>
      </c>
      <c r="R139" t="s">
        <v>218</v>
      </c>
      <c r="T139" s="111">
        <v>5230000</v>
      </c>
    </row>
    <row r="140" spans="1:20">
      <c r="A140" s="21" t="s">
        <v>203</v>
      </c>
      <c r="B140" s="111">
        <f t="shared" si="2"/>
        <v>109837962.96296297</v>
      </c>
      <c r="C140" t="s">
        <v>995</v>
      </c>
      <c r="D140" s="21" t="s">
        <v>204</v>
      </c>
      <c r="E140" s="21">
        <v>102</v>
      </c>
      <c r="F140" s="21">
        <v>34</v>
      </c>
      <c r="G140" s="111">
        <v>5.1000000000000002E-9</v>
      </c>
      <c r="H140" s="111">
        <v>9.2999999999999999E-10</v>
      </c>
      <c r="I140" s="54">
        <v>1E-3</v>
      </c>
      <c r="J140">
        <v>1000</v>
      </c>
      <c r="K140">
        <v>1.5</v>
      </c>
      <c r="L140" s="111">
        <v>1</v>
      </c>
      <c r="M140" s="209">
        <v>1000000</v>
      </c>
      <c r="N140" s="21"/>
      <c r="O140" s="111">
        <v>2000</v>
      </c>
      <c r="P140" s="21"/>
      <c r="Q140">
        <v>3</v>
      </c>
      <c r="T140" s="111">
        <v>9490000000000</v>
      </c>
    </row>
    <row r="141" spans="1:20">
      <c r="A141" s="21" t="s">
        <v>205</v>
      </c>
      <c r="B141" s="111">
        <f t="shared" si="2"/>
        <v>2.5810185185185186E-2</v>
      </c>
      <c r="C141" t="s">
        <v>981</v>
      </c>
      <c r="D141" s="21" t="s">
        <v>204</v>
      </c>
      <c r="E141" s="21">
        <v>102</v>
      </c>
      <c r="F141" s="21">
        <v>34</v>
      </c>
      <c r="G141" s="111">
        <v>7.3000000000000006E-11</v>
      </c>
      <c r="H141" s="111">
        <v>1.2E-10</v>
      </c>
      <c r="I141" s="54">
        <v>1.5509999999999999</v>
      </c>
      <c r="J141">
        <v>1000</v>
      </c>
      <c r="K141">
        <v>1.8</v>
      </c>
      <c r="L141" s="111">
        <v>10</v>
      </c>
      <c r="M141" s="209">
        <v>40000000</v>
      </c>
      <c r="N141" s="21"/>
      <c r="O141" s="111">
        <v>40000</v>
      </c>
      <c r="P141" s="21" t="s">
        <v>165</v>
      </c>
      <c r="Q141">
        <v>3</v>
      </c>
      <c r="T141" s="111">
        <v>2230</v>
      </c>
    </row>
    <row r="142" spans="1:20">
      <c r="A142" s="21" t="s">
        <v>206</v>
      </c>
      <c r="B142" s="111">
        <f t="shared" si="2"/>
        <v>3.8657407407407404E-2</v>
      </c>
      <c r="C142" t="s">
        <v>981</v>
      </c>
      <c r="D142" s="21" t="s">
        <v>204</v>
      </c>
      <c r="E142" s="21">
        <v>102</v>
      </c>
      <c r="F142" s="21">
        <v>34</v>
      </c>
      <c r="G142" s="111">
        <v>7.5999999999999996E-11</v>
      </c>
      <c r="H142" s="111">
        <v>8.5000000000000004E-11</v>
      </c>
      <c r="I142" s="54">
        <v>0.24099999999999999</v>
      </c>
      <c r="J142">
        <v>1000</v>
      </c>
      <c r="K142">
        <v>1.7</v>
      </c>
      <c r="L142" s="111">
        <v>10</v>
      </c>
      <c r="M142" s="209">
        <v>70000000</v>
      </c>
      <c r="N142" s="21"/>
      <c r="O142" s="111">
        <v>100000</v>
      </c>
      <c r="P142" s="21"/>
      <c r="Q142">
        <v>3</v>
      </c>
      <c r="R142" t="s">
        <v>90</v>
      </c>
      <c r="T142" s="111">
        <v>3340</v>
      </c>
    </row>
    <row r="143" spans="1:20">
      <c r="A143" s="21" t="s">
        <v>207</v>
      </c>
      <c r="B143" s="111">
        <f t="shared" si="2"/>
        <v>0.1</v>
      </c>
      <c r="C143" t="s">
        <v>977</v>
      </c>
      <c r="D143" s="21" t="s">
        <v>20</v>
      </c>
      <c r="E143" s="21">
        <v>1340</v>
      </c>
      <c r="F143" s="21">
        <v>3110</v>
      </c>
      <c r="G143" s="111">
        <v>4.8E-9</v>
      </c>
      <c r="H143" s="111">
        <v>7.9999999999999995E-11</v>
      </c>
      <c r="I143" s="54">
        <v>2.1000000000000001E-2</v>
      </c>
      <c r="J143">
        <v>7</v>
      </c>
      <c r="K143">
        <v>0.1</v>
      </c>
      <c r="L143" s="111">
        <v>100</v>
      </c>
      <c r="M143" s="209">
        <v>1000000</v>
      </c>
      <c r="N143" s="21"/>
      <c r="O143" s="111">
        <v>2000</v>
      </c>
      <c r="P143" s="21"/>
      <c r="Q143">
        <v>1000</v>
      </c>
      <c r="R143" t="s">
        <v>1037</v>
      </c>
      <c r="T143" s="111">
        <v>8640</v>
      </c>
    </row>
    <row r="144" spans="1:20">
      <c r="A144" s="21" t="s">
        <v>208</v>
      </c>
      <c r="B144" s="111">
        <f t="shared" si="2"/>
        <v>26.967592592592592</v>
      </c>
      <c r="C144" t="s">
        <v>997</v>
      </c>
      <c r="D144" s="21" t="s">
        <v>20</v>
      </c>
      <c r="E144" s="21">
        <v>1340</v>
      </c>
      <c r="F144" s="21">
        <v>3110</v>
      </c>
      <c r="G144" s="111">
        <v>2.3E-6</v>
      </c>
      <c r="H144" s="111">
        <v>7.6000000000000002E-9</v>
      </c>
      <c r="I144" s="54">
        <v>3.0000000000000001E-3</v>
      </c>
      <c r="J144">
        <v>1</v>
      </c>
      <c r="K144">
        <v>0.1</v>
      </c>
      <c r="L144" s="111">
        <v>100</v>
      </c>
      <c r="M144" s="209">
        <v>2000</v>
      </c>
      <c r="N144" s="21"/>
      <c r="O144" s="111">
        <v>4</v>
      </c>
      <c r="P144" s="21"/>
      <c r="Q144">
        <v>30</v>
      </c>
      <c r="R144" t="s">
        <v>624</v>
      </c>
      <c r="T144" s="111">
        <v>2330000</v>
      </c>
    </row>
    <row r="145" spans="1:20">
      <c r="A145" s="21" t="s">
        <v>209</v>
      </c>
      <c r="B145" s="111">
        <f t="shared" si="2"/>
        <v>32.754629629629626</v>
      </c>
      <c r="C145" t="s">
        <v>977</v>
      </c>
      <c r="D145" s="21" t="s">
        <v>20</v>
      </c>
      <c r="E145" s="21">
        <v>1340</v>
      </c>
      <c r="F145" s="21">
        <v>3110</v>
      </c>
      <c r="G145" s="111">
        <v>2.6000000000000001E-8</v>
      </c>
      <c r="H145" s="111">
        <v>9.0999999999999996E-10</v>
      </c>
      <c r="I145" s="54">
        <v>0.1</v>
      </c>
      <c r="J145">
        <v>600</v>
      </c>
      <c r="K145">
        <v>0.7</v>
      </c>
      <c r="L145" s="111">
        <v>10</v>
      </c>
      <c r="M145" s="209">
        <v>200000</v>
      </c>
      <c r="N145" s="21"/>
      <c r="O145" s="111">
        <v>300</v>
      </c>
      <c r="P145" s="21"/>
      <c r="Q145">
        <v>10</v>
      </c>
      <c r="R145" t="s">
        <v>1038</v>
      </c>
      <c r="T145" s="111">
        <v>2830000</v>
      </c>
    </row>
    <row r="146" spans="1:20">
      <c r="A146" s="21" t="s">
        <v>210</v>
      </c>
      <c r="B146" s="111">
        <f t="shared" si="2"/>
        <v>163.19444444444446</v>
      </c>
      <c r="C146" t="s">
        <v>997</v>
      </c>
      <c r="D146" s="21" t="s">
        <v>20</v>
      </c>
      <c r="E146" s="21">
        <v>1340</v>
      </c>
      <c r="F146" s="21">
        <v>3110</v>
      </c>
      <c r="G146" s="111">
        <v>3.7000000000000002E-6</v>
      </c>
      <c r="H146" s="111">
        <v>1.2E-8</v>
      </c>
      <c r="I146" s="54">
        <v>2E-3</v>
      </c>
      <c r="J146">
        <v>1</v>
      </c>
      <c r="K146">
        <v>0.1</v>
      </c>
      <c r="L146" s="111">
        <v>10</v>
      </c>
      <c r="M146" s="209">
        <v>1000</v>
      </c>
      <c r="N146" s="21"/>
      <c r="O146" s="111">
        <v>2</v>
      </c>
      <c r="P146" s="21"/>
      <c r="Q146">
        <v>10</v>
      </c>
      <c r="R146" t="s">
        <v>626</v>
      </c>
      <c r="T146" s="111">
        <v>14100000</v>
      </c>
    </row>
    <row r="147" spans="1:20">
      <c r="A147" s="21" t="s">
        <v>211</v>
      </c>
      <c r="B147" s="111">
        <f t="shared" si="2"/>
        <v>10625</v>
      </c>
      <c r="C147" t="s">
        <v>984</v>
      </c>
      <c r="D147" s="21" t="s">
        <v>20</v>
      </c>
      <c r="E147" s="21">
        <v>1340</v>
      </c>
      <c r="F147" s="21">
        <v>3110</v>
      </c>
      <c r="G147" s="111">
        <v>2.0000000000000002E-5</v>
      </c>
      <c r="H147" s="111">
        <v>1.4999999999999999E-7</v>
      </c>
      <c r="I147" s="54">
        <v>3.3000000000000002E-2</v>
      </c>
      <c r="J147">
        <v>1000</v>
      </c>
      <c r="K147">
        <v>1.1000000000000001</v>
      </c>
      <c r="L147" s="111">
        <v>1</v>
      </c>
      <c r="M147" s="209">
        <v>300</v>
      </c>
      <c r="N147" s="21"/>
      <c r="O147" s="111">
        <v>0.4</v>
      </c>
      <c r="P147" s="21"/>
      <c r="Q147">
        <v>1</v>
      </c>
      <c r="R147" t="s">
        <v>1039</v>
      </c>
      <c r="T147" s="111">
        <v>918000000</v>
      </c>
    </row>
    <row r="148" spans="1:20">
      <c r="A148" s="21" t="s">
        <v>212</v>
      </c>
      <c r="B148" s="111">
        <f t="shared" si="2"/>
        <v>6608.7962962962965</v>
      </c>
      <c r="C148" t="s">
        <v>997</v>
      </c>
      <c r="D148" s="21" t="s">
        <v>20</v>
      </c>
      <c r="E148" s="21">
        <v>1340</v>
      </c>
      <c r="F148" s="21">
        <v>3110</v>
      </c>
      <c r="G148" s="111">
        <v>1.7E-5</v>
      </c>
      <c r="H148" s="111">
        <v>1.1999999999999999E-7</v>
      </c>
      <c r="I148" s="54">
        <v>2E-3</v>
      </c>
      <c r="J148">
        <v>1</v>
      </c>
      <c r="K148">
        <v>0.1</v>
      </c>
      <c r="L148" s="111">
        <v>1</v>
      </c>
      <c r="M148" s="209">
        <v>300</v>
      </c>
      <c r="N148" s="21"/>
      <c r="O148" s="111">
        <v>0.5</v>
      </c>
      <c r="P148" s="21"/>
      <c r="Q148">
        <v>3</v>
      </c>
      <c r="R148" t="s">
        <v>628</v>
      </c>
      <c r="T148" s="111">
        <v>571000000</v>
      </c>
    </row>
    <row r="149" spans="1:20">
      <c r="A149" s="21" t="s">
        <v>213</v>
      </c>
      <c r="B149" s="111">
        <f t="shared" si="2"/>
        <v>3101851.8518518517</v>
      </c>
      <c r="C149" t="s">
        <v>997</v>
      </c>
      <c r="D149" s="21" t="s">
        <v>20</v>
      </c>
      <c r="E149" s="21">
        <v>1340</v>
      </c>
      <c r="F149" s="21">
        <v>3110</v>
      </c>
      <c r="G149" s="111">
        <v>2.6999999999999999E-5</v>
      </c>
      <c r="H149" s="111">
        <v>2.1E-7</v>
      </c>
      <c r="I149" s="54">
        <v>2.8000000000000001E-2</v>
      </c>
      <c r="J149">
        <v>400</v>
      </c>
      <c r="K149">
        <v>0.4</v>
      </c>
      <c r="L149" s="111">
        <v>0.1</v>
      </c>
      <c r="M149" s="209">
        <v>200</v>
      </c>
      <c r="N149" s="21"/>
      <c r="O149" s="111">
        <v>0.3</v>
      </c>
      <c r="P149" s="21"/>
      <c r="Q149">
        <v>1</v>
      </c>
      <c r="R149" t="s">
        <v>629</v>
      </c>
      <c r="T149" s="111">
        <v>268000000000</v>
      </c>
    </row>
    <row r="150" spans="1:20">
      <c r="A150" s="21" t="s">
        <v>214</v>
      </c>
      <c r="B150" s="111">
        <f t="shared" si="2"/>
        <v>1736111.111111111</v>
      </c>
      <c r="C150" t="s">
        <v>997</v>
      </c>
      <c r="D150" s="21" t="s">
        <v>20</v>
      </c>
      <c r="E150" s="21">
        <v>1340</v>
      </c>
      <c r="F150" s="21">
        <v>3110</v>
      </c>
      <c r="G150" s="111">
        <v>2.6999999999999999E-5</v>
      </c>
      <c r="H150" s="111">
        <v>2.1E-7</v>
      </c>
      <c r="I150" s="54">
        <v>1.2999999999999999E-2</v>
      </c>
      <c r="J150">
        <v>1</v>
      </c>
      <c r="K150">
        <v>0.1</v>
      </c>
      <c r="L150" s="111">
        <v>0.1</v>
      </c>
      <c r="M150" s="209">
        <v>200</v>
      </c>
      <c r="N150" s="21"/>
      <c r="O150" s="111">
        <v>0.3</v>
      </c>
      <c r="P150" s="21"/>
      <c r="Q150">
        <v>1</v>
      </c>
      <c r="R150" t="s">
        <v>630</v>
      </c>
      <c r="T150" s="111">
        <v>150000000000</v>
      </c>
    </row>
    <row r="151" spans="1:20">
      <c r="A151" s="21" t="s">
        <v>215</v>
      </c>
      <c r="B151" s="111">
        <f t="shared" si="2"/>
        <v>5694444444.4444447</v>
      </c>
      <c r="C151" t="s">
        <v>978</v>
      </c>
      <c r="D151" s="21" t="s">
        <v>20</v>
      </c>
      <c r="E151" s="21">
        <v>1340</v>
      </c>
      <c r="F151" s="21">
        <v>3110</v>
      </c>
      <c r="G151" s="111">
        <v>2.5000000000000001E-5</v>
      </c>
      <c r="H151" s="111">
        <v>1.9000000000000001E-7</v>
      </c>
      <c r="I151" s="54">
        <v>5.2999999999999999E-2</v>
      </c>
      <c r="J151">
        <v>100</v>
      </c>
      <c r="K151">
        <v>0.1</v>
      </c>
      <c r="L151" s="111">
        <v>0.1</v>
      </c>
      <c r="M151" s="209">
        <v>200</v>
      </c>
      <c r="N151" s="21"/>
      <c r="O151" s="111">
        <v>0.3</v>
      </c>
      <c r="P151" s="21"/>
      <c r="Q151">
        <v>1</v>
      </c>
      <c r="R151" t="s">
        <v>631</v>
      </c>
      <c r="T151" s="111">
        <v>492000000000000</v>
      </c>
    </row>
    <row r="152" spans="1:20">
      <c r="A152" s="21" t="s">
        <v>216</v>
      </c>
      <c r="B152" s="111">
        <f t="shared" si="2"/>
        <v>127314814.81481482</v>
      </c>
      <c r="C152" t="s">
        <v>997</v>
      </c>
      <c r="D152" s="21" t="s">
        <v>20</v>
      </c>
      <c r="E152" s="21">
        <v>1340</v>
      </c>
      <c r="F152" s="21">
        <v>3110</v>
      </c>
      <c r="G152" s="111">
        <v>9.5000000000000005E-5</v>
      </c>
      <c r="H152" s="111">
        <v>7.7000000000000004E-7</v>
      </c>
      <c r="I152" s="54">
        <v>3.8</v>
      </c>
      <c r="J152">
        <v>1</v>
      </c>
      <c r="K152">
        <v>0.1</v>
      </c>
      <c r="L152" s="111">
        <v>0.1</v>
      </c>
      <c r="M152" s="209">
        <v>50</v>
      </c>
      <c r="N152" s="21"/>
      <c r="O152" s="111">
        <v>0.09</v>
      </c>
      <c r="P152" s="21"/>
      <c r="Q152">
        <v>0.3</v>
      </c>
      <c r="R152" t="s">
        <v>632</v>
      </c>
      <c r="T152" s="111">
        <v>11000000000000</v>
      </c>
    </row>
    <row r="153" spans="1:20">
      <c r="A153" s="21" t="s">
        <v>217</v>
      </c>
      <c r="B153" s="111">
        <f t="shared" si="2"/>
        <v>4.4560185185185182E-2</v>
      </c>
      <c r="C153" t="s">
        <v>981</v>
      </c>
      <c r="D153" s="21" t="s">
        <v>20</v>
      </c>
      <c r="E153" s="21">
        <v>1340</v>
      </c>
      <c r="F153" s="21">
        <v>3110</v>
      </c>
      <c r="G153" s="111">
        <v>5.0999999999999998E-11</v>
      </c>
      <c r="H153" s="111">
        <v>3.1000000000000003E-11</v>
      </c>
      <c r="I153" s="54">
        <v>3.0000000000000001E-3</v>
      </c>
      <c r="J153">
        <v>1000</v>
      </c>
      <c r="K153">
        <v>1.5</v>
      </c>
      <c r="L153" s="111">
        <v>1000</v>
      </c>
      <c r="M153" s="209">
        <v>100000000</v>
      </c>
      <c r="N153" s="21"/>
      <c r="O153" s="111">
        <v>200000</v>
      </c>
      <c r="P153" s="21"/>
      <c r="Q153">
        <v>3</v>
      </c>
      <c r="R153" t="s">
        <v>151</v>
      </c>
      <c r="T153" s="111">
        <v>3850</v>
      </c>
    </row>
    <row r="154" spans="1:20">
      <c r="A154" s="21" t="s">
        <v>218</v>
      </c>
      <c r="B154" s="111">
        <f t="shared" si="2"/>
        <v>3032407.4074074072</v>
      </c>
      <c r="C154" t="s">
        <v>998</v>
      </c>
      <c r="D154" s="21" t="s">
        <v>20</v>
      </c>
      <c r="E154" s="21">
        <v>1340</v>
      </c>
      <c r="F154" s="21">
        <v>3110</v>
      </c>
      <c r="G154" s="111">
        <v>5.4000000000000001E-4</v>
      </c>
      <c r="H154" s="111">
        <v>4.4000000000000002E-6</v>
      </c>
      <c r="I154" s="54">
        <v>36</v>
      </c>
      <c r="J154">
        <v>1</v>
      </c>
      <c r="K154">
        <v>0.1</v>
      </c>
      <c r="L154" s="111">
        <v>0.01</v>
      </c>
      <c r="M154" s="209">
        <v>9</v>
      </c>
      <c r="N154" s="21"/>
      <c r="O154" s="111">
        <v>0.02</v>
      </c>
      <c r="P154" s="21"/>
      <c r="Q154">
        <v>0.1</v>
      </c>
      <c r="R154" t="s">
        <v>1040</v>
      </c>
      <c r="T154" s="111">
        <v>262000000000</v>
      </c>
    </row>
    <row r="155" spans="1:20">
      <c r="A155" s="21" t="s">
        <v>219</v>
      </c>
      <c r="B155" s="111">
        <f t="shared" si="2"/>
        <v>0.73032407407407407</v>
      </c>
      <c r="C155" t="s">
        <v>982</v>
      </c>
      <c r="D155" s="21" t="s">
        <v>220</v>
      </c>
      <c r="E155" s="21">
        <v>1480</v>
      </c>
      <c r="F155" s="21">
        <v>2880</v>
      </c>
      <c r="G155" s="111">
        <v>8.3000000000000003E-10</v>
      </c>
      <c r="H155" s="111">
        <v>1.0999999999999999E-9</v>
      </c>
      <c r="I155" s="54">
        <v>0.30199999999999999</v>
      </c>
      <c r="J155">
        <v>1000</v>
      </c>
      <c r="K155">
        <v>1.4</v>
      </c>
      <c r="L155" s="111">
        <v>10</v>
      </c>
      <c r="M155" s="209">
        <v>6000000</v>
      </c>
      <c r="N155" s="21"/>
      <c r="O155" s="111">
        <v>10000</v>
      </c>
      <c r="P155" s="21"/>
      <c r="Q155">
        <v>3</v>
      </c>
      <c r="R155" t="s">
        <v>292</v>
      </c>
      <c r="T155" s="111">
        <v>63100</v>
      </c>
    </row>
    <row r="156" spans="1:20">
      <c r="A156" s="21" t="s">
        <v>221</v>
      </c>
      <c r="B156" s="111">
        <f t="shared" si="2"/>
        <v>77.199074074074076</v>
      </c>
      <c r="C156" t="s">
        <v>982</v>
      </c>
      <c r="D156" s="21" t="s">
        <v>220</v>
      </c>
      <c r="E156" s="21">
        <v>1480</v>
      </c>
      <c r="F156" s="21">
        <v>2880</v>
      </c>
      <c r="G156" s="111">
        <v>4.9E-9</v>
      </c>
      <c r="H156" s="111">
        <v>2.5000000000000001E-9</v>
      </c>
      <c r="I156" s="54">
        <v>0.48499999999999999</v>
      </c>
      <c r="J156">
        <v>300</v>
      </c>
      <c r="K156">
        <v>0.6</v>
      </c>
      <c r="L156" s="111">
        <v>0.1</v>
      </c>
      <c r="M156" s="209">
        <v>1000000</v>
      </c>
      <c r="N156" s="21"/>
      <c r="O156" s="111">
        <v>2000</v>
      </c>
      <c r="P156" s="21"/>
      <c r="Q156">
        <v>10</v>
      </c>
      <c r="T156" s="111">
        <v>6670000</v>
      </c>
    </row>
    <row r="157" spans="1:20">
      <c r="A157" s="21" t="s">
        <v>222</v>
      </c>
      <c r="B157" s="111">
        <f t="shared" si="2"/>
        <v>271.99074074074076</v>
      </c>
      <c r="C157" t="s">
        <v>984</v>
      </c>
      <c r="D157" s="21" t="s">
        <v>220</v>
      </c>
      <c r="E157" s="21">
        <v>1480</v>
      </c>
      <c r="F157" s="21">
        <v>2880</v>
      </c>
      <c r="G157" s="111">
        <v>6E-10</v>
      </c>
      <c r="H157" s="111">
        <v>2.1E-10</v>
      </c>
      <c r="I157" s="54">
        <v>2.1000000000000001E-2</v>
      </c>
      <c r="J157">
        <v>100</v>
      </c>
      <c r="K157">
        <v>0.1</v>
      </c>
      <c r="L157" s="111">
        <v>1</v>
      </c>
      <c r="M157" s="209">
        <v>8000000</v>
      </c>
      <c r="N157" s="21"/>
      <c r="O157" s="111">
        <v>10000</v>
      </c>
      <c r="P157" s="21"/>
      <c r="Q157">
        <v>100</v>
      </c>
      <c r="T157" s="111">
        <v>23500000</v>
      </c>
    </row>
    <row r="158" spans="1:20">
      <c r="A158" s="21" t="s">
        <v>223</v>
      </c>
      <c r="B158" s="111">
        <f t="shared" si="2"/>
        <v>70.833333333333329</v>
      </c>
      <c r="C158" t="s">
        <v>982</v>
      </c>
      <c r="D158" s="21" t="s">
        <v>220</v>
      </c>
      <c r="E158" s="21">
        <v>1480</v>
      </c>
      <c r="F158" s="21">
        <v>2880</v>
      </c>
      <c r="G158" s="111">
        <v>1.6999999999999999E-9</v>
      </c>
      <c r="H158" s="111">
        <v>7.4000000000000003E-10</v>
      </c>
      <c r="I158" s="54">
        <v>0.14699999999999999</v>
      </c>
      <c r="J158">
        <v>300</v>
      </c>
      <c r="K158">
        <v>0.3</v>
      </c>
      <c r="L158" s="111">
        <v>1</v>
      </c>
      <c r="M158" s="209">
        <v>3000000</v>
      </c>
      <c r="N158" s="21"/>
      <c r="O158" s="111">
        <v>5000</v>
      </c>
      <c r="P158" s="21"/>
      <c r="Q158">
        <v>30</v>
      </c>
      <c r="T158" s="111">
        <v>6120000</v>
      </c>
    </row>
    <row r="159" spans="1:20">
      <c r="A159" s="21" t="s">
        <v>224</v>
      </c>
      <c r="B159" s="111">
        <f t="shared" si="2"/>
        <v>0.37615740740740738</v>
      </c>
      <c r="C159" t="s">
        <v>992</v>
      </c>
      <c r="D159" s="21" t="s">
        <v>220</v>
      </c>
      <c r="E159" s="21">
        <v>1480</v>
      </c>
      <c r="F159" s="21">
        <v>2880</v>
      </c>
      <c r="G159" s="111">
        <v>1.6999999999999999E-11</v>
      </c>
      <c r="H159" s="111">
        <v>2.4000000000000001E-11</v>
      </c>
      <c r="I159" s="54">
        <v>1E-3</v>
      </c>
      <c r="J159">
        <v>10</v>
      </c>
      <c r="K159">
        <v>0.1</v>
      </c>
      <c r="L159" s="111">
        <v>10000</v>
      </c>
      <c r="M159" s="209">
        <v>300000000</v>
      </c>
      <c r="N159" s="21"/>
      <c r="O159" s="111">
        <v>500000</v>
      </c>
      <c r="P159" s="21"/>
      <c r="Q159">
        <v>1000</v>
      </c>
      <c r="R159" t="s">
        <v>223</v>
      </c>
      <c r="T159" s="111">
        <v>32500</v>
      </c>
    </row>
    <row r="160" spans="1:20">
      <c r="A160" s="21" t="s">
        <v>225</v>
      </c>
      <c r="B160" s="111">
        <f t="shared" si="2"/>
        <v>1921.2962962962963</v>
      </c>
      <c r="C160" t="s">
        <v>981</v>
      </c>
      <c r="D160" s="21" t="s">
        <v>220</v>
      </c>
      <c r="E160" s="21">
        <v>1480</v>
      </c>
      <c r="F160" s="21">
        <v>2880</v>
      </c>
      <c r="G160" s="111">
        <v>1.7E-8</v>
      </c>
      <c r="H160" s="111">
        <v>3.3999999999999998E-9</v>
      </c>
      <c r="I160" s="54">
        <v>0.36599999999999999</v>
      </c>
      <c r="J160">
        <v>1000</v>
      </c>
      <c r="K160">
        <v>1.1000000000000001</v>
      </c>
      <c r="L160" s="111">
        <v>0.1</v>
      </c>
      <c r="M160" s="209">
        <v>300000</v>
      </c>
      <c r="N160" s="21"/>
      <c r="O160" s="111">
        <v>500</v>
      </c>
      <c r="P160" s="21"/>
      <c r="Q160">
        <v>3</v>
      </c>
      <c r="T160" s="111">
        <v>166000000</v>
      </c>
    </row>
    <row r="161" spans="1:20">
      <c r="A161" s="21" t="s">
        <v>226</v>
      </c>
      <c r="B161" s="111">
        <f t="shared" si="2"/>
        <v>7.2685185185185188E-3</v>
      </c>
      <c r="C161" t="s">
        <v>999</v>
      </c>
      <c r="D161" s="21" t="s">
        <v>220</v>
      </c>
      <c r="E161" s="21">
        <v>1480</v>
      </c>
      <c r="F161" s="21">
        <v>2880</v>
      </c>
      <c r="G161" s="111">
        <v>1.1999999999999999E-12</v>
      </c>
      <c r="H161" s="111">
        <v>1.7E-12</v>
      </c>
      <c r="I161" s="54">
        <v>1E-3</v>
      </c>
      <c r="J161">
        <v>20</v>
      </c>
      <c r="K161">
        <v>0.1</v>
      </c>
      <c r="L161" s="111">
        <v>1000</v>
      </c>
      <c r="M161" s="209">
        <v>4000000000</v>
      </c>
      <c r="N161" s="21"/>
      <c r="O161" s="111">
        <v>7000000</v>
      </c>
      <c r="P161" s="21"/>
      <c r="Q161">
        <v>1000</v>
      </c>
      <c r="R161" t="s">
        <v>225</v>
      </c>
      <c r="T161" s="111">
        <v>628</v>
      </c>
    </row>
    <row r="162" spans="1:20">
      <c r="A162" s="21" t="s">
        <v>227</v>
      </c>
      <c r="B162" s="111">
        <f t="shared" si="2"/>
        <v>6.8750000000000006E-2</v>
      </c>
      <c r="C162" t="s">
        <v>981</v>
      </c>
      <c r="D162" s="21" t="s">
        <v>220</v>
      </c>
      <c r="E162" s="21">
        <v>1480</v>
      </c>
      <c r="F162" s="21">
        <v>2880</v>
      </c>
      <c r="G162" s="111">
        <v>7.5E-11</v>
      </c>
      <c r="H162" s="111">
        <v>7.4000000000000003E-11</v>
      </c>
      <c r="I162" s="54">
        <v>1.7000000000000001E-2</v>
      </c>
      <c r="J162">
        <v>1000</v>
      </c>
      <c r="K162">
        <v>1.6</v>
      </c>
      <c r="L162" s="111">
        <v>100</v>
      </c>
      <c r="M162" s="209">
        <v>70000000</v>
      </c>
      <c r="N162" s="21"/>
      <c r="O162" s="111">
        <v>100000</v>
      </c>
      <c r="P162" s="21"/>
      <c r="Q162">
        <v>3</v>
      </c>
      <c r="T162" s="111">
        <v>5940</v>
      </c>
    </row>
    <row r="163" spans="1:20">
      <c r="A163" s="21" t="s">
        <v>228</v>
      </c>
      <c r="B163" s="111">
        <f t="shared" si="2"/>
        <v>9.6643518518518511E-3</v>
      </c>
      <c r="C163" t="s">
        <v>981</v>
      </c>
      <c r="D163" s="21" t="s">
        <v>220</v>
      </c>
      <c r="E163" s="21">
        <v>1480</v>
      </c>
      <c r="F163" s="21">
        <v>2880</v>
      </c>
      <c r="G163" s="111">
        <v>3.7000000000000001E-11</v>
      </c>
      <c r="H163" s="111">
        <v>4.6999999999999999E-11</v>
      </c>
      <c r="I163" s="54">
        <v>0.436</v>
      </c>
      <c r="J163">
        <v>1000</v>
      </c>
      <c r="K163">
        <v>1.8</v>
      </c>
      <c r="L163" s="111">
        <v>10</v>
      </c>
      <c r="M163" s="209">
        <v>100000000</v>
      </c>
      <c r="N163" s="21"/>
      <c r="O163" s="111">
        <v>200000</v>
      </c>
      <c r="P163" s="21"/>
      <c r="Q163">
        <v>3</v>
      </c>
      <c r="T163" s="111">
        <v>835</v>
      </c>
    </row>
    <row r="164" spans="1:20">
      <c r="A164" s="21" t="s">
        <v>229</v>
      </c>
      <c r="B164" s="111">
        <f t="shared" si="2"/>
        <v>0.89814814814814814</v>
      </c>
      <c r="C164" t="s">
        <v>982</v>
      </c>
      <c r="D164" s="21" t="s">
        <v>230</v>
      </c>
      <c r="E164" s="21">
        <v>1615</v>
      </c>
      <c r="F164" s="21" t="s">
        <v>20</v>
      </c>
      <c r="G164" s="111">
        <v>2.5000000000000002E-10</v>
      </c>
      <c r="H164" s="111">
        <v>2.0000000000000001E-10</v>
      </c>
      <c r="I164" s="54">
        <v>7.0999999999999994E-2</v>
      </c>
      <c r="J164">
        <v>50</v>
      </c>
      <c r="K164">
        <v>0.1</v>
      </c>
      <c r="L164" s="111">
        <v>10</v>
      </c>
      <c r="M164" s="209">
        <v>20000000</v>
      </c>
      <c r="N164" s="21"/>
      <c r="O164" s="111">
        <v>30000</v>
      </c>
      <c r="P164" s="21"/>
      <c r="Q164">
        <v>100</v>
      </c>
      <c r="R164" t="s">
        <v>887</v>
      </c>
      <c r="T164" s="111">
        <v>77600</v>
      </c>
    </row>
    <row r="165" spans="1:20">
      <c r="A165" s="21" t="s">
        <v>231</v>
      </c>
      <c r="B165" s="111">
        <f t="shared" si="2"/>
        <v>2.9398148148148149E-2</v>
      </c>
      <c r="C165" t="s">
        <v>982</v>
      </c>
      <c r="D165" s="21" t="s">
        <v>230</v>
      </c>
      <c r="E165" s="21">
        <v>1615</v>
      </c>
      <c r="F165" s="21" t="s">
        <v>20</v>
      </c>
      <c r="G165" s="111">
        <v>5.9000000000000003E-11</v>
      </c>
      <c r="H165" s="111">
        <v>6.0999999999999996E-11</v>
      </c>
      <c r="I165" s="54">
        <v>0.16600000000000001</v>
      </c>
      <c r="J165">
        <v>1000</v>
      </c>
      <c r="K165">
        <v>1.7</v>
      </c>
      <c r="L165" s="111">
        <v>10</v>
      </c>
      <c r="M165" s="209">
        <v>80000000</v>
      </c>
      <c r="N165" s="21"/>
      <c r="O165" s="111">
        <v>100000</v>
      </c>
      <c r="P165" s="21"/>
      <c r="Q165">
        <v>3</v>
      </c>
      <c r="R165" t="s">
        <v>888</v>
      </c>
      <c r="T165" s="111">
        <v>2540</v>
      </c>
    </row>
    <row r="166" spans="1:20">
      <c r="A166" s="21" t="s">
        <v>232</v>
      </c>
      <c r="B166" s="111">
        <f t="shared" si="2"/>
        <v>27.662037037037038</v>
      </c>
      <c r="C166" t="s">
        <v>984</v>
      </c>
      <c r="D166" s="21" t="s">
        <v>230</v>
      </c>
      <c r="E166" s="21">
        <v>1615</v>
      </c>
      <c r="F166" s="21" t="s">
        <v>20</v>
      </c>
      <c r="G166" s="111">
        <v>3.5999999999999998E-11</v>
      </c>
      <c r="H166" s="111">
        <v>3.7999999999999998E-11</v>
      </c>
      <c r="I166" s="54">
        <v>5.0000000000000001E-3</v>
      </c>
      <c r="J166">
        <v>3</v>
      </c>
      <c r="K166">
        <v>0.1</v>
      </c>
      <c r="L166" s="111">
        <v>100</v>
      </c>
      <c r="M166" s="209">
        <v>100000000</v>
      </c>
      <c r="N166" s="21"/>
      <c r="O166" s="111">
        <v>200000</v>
      </c>
      <c r="P166" s="21"/>
      <c r="Q166">
        <v>1000</v>
      </c>
      <c r="T166" s="111">
        <v>2390000</v>
      </c>
    </row>
    <row r="167" spans="1:20">
      <c r="A167" s="21" t="s">
        <v>233</v>
      </c>
      <c r="B167" s="111">
        <f t="shared" si="2"/>
        <v>3.125E-2</v>
      </c>
      <c r="C167" t="s">
        <v>982</v>
      </c>
      <c r="D167" s="21" t="s">
        <v>234</v>
      </c>
      <c r="E167" s="21">
        <v>29</v>
      </c>
      <c r="F167" s="21">
        <v>670</v>
      </c>
      <c r="G167" s="111">
        <v>2.3000000000000001E-11</v>
      </c>
      <c r="H167" s="111">
        <v>3.5000000000000002E-11</v>
      </c>
      <c r="I167" s="54">
        <v>0.114</v>
      </c>
      <c r="J167">
        <v>500</v>
      </c>
      <c r="K167">
        <v>0.7</v>
      </c>
      <c r="L167" s="111">
        <v>10</v>
      </c>
      <c r="M167" s="209">
        <v>200000000</v>
      </c>
      <c r="N167" s="21"/>
      <c r="O167" s="111">
        <v>400000</v>
      </c>
      <c r="P167" s="21"/>
      <c r="Q167">
        <v>10</v>
      </c>
      <c r="R167" t="s">
        <v>900</v>
      </c>
      <c r="T167" s="111">
        <v>2700</v>
      </c>
    </row>
    <row r="168" spans="1:20">
      <c r="A168" s="21" t="s">
        <v>235</v>
      </c>
      <c r="B168" s="111">
        <f t="shared" si="2"/>
        <v>6.9444444444444448E-2</v>
      </c>
      <c r="C168" t="s">
        <v>982</v>
      </c>
      <c r="D168" s="21" t="s">
        <v>234</v>
      </c>
      <c r="E168" s="21">
        <v>29</v>
      </c>
      <c r="F168" s="21">
        <v>670</v>
      </c>
      <c r="G168" s="111">
        <v>1.2E-10</v>
      </c>
      <c r="H168" s="111">
        <v>2.5999999999999998E-10</v>
      </c>
      <c r="I168" s="54">
        <v>0.80500000000000005</v>
      </c>
      <c r="J168">
        <v>900</v>
      </c>
      <c r="K168">
        <v>1.6</v>
      </c>
      <c r="L168" s="111">
        <v>100</v>
      </c>
      <c r="M168" s="209">
        <v>40000000</v>
      </c>
      <c r="N168" s="21"/>
      <c r="O168" s="111">
        <v>70000</v>
      </c>
      <c r="P168" s="21"/>
      <c r="Q168">
        <v>3</v>
      </c>
      <c r="T168" s="111">
        <v>6000</v>
      </c>
    </row>
    <row r="169" spans="1:20">
      <c r="A169" s="21" t="s">
        <v>236</v>
      </c>
      <c r="B169" s="111">
        <f t="shared" si="2"/>
        <v>0.26041666666666669</v>
      </c>
      <c r="C169" t="s">
        <v>982</v>
      </c>
      <c r="D169" s="21" t="s">
        <v>234</v>
      </c>
      <c r="E169" s="21">
        <v>29</v>
      </c>
      <c r="F169" s="21">
        <v>670</v>
      </c>
      <c r="G169" s="111">
        <v>3.9999999999999998E-11</v>
      </c>
      <c r="H169" s="111">
        <v>2.4000000000000001E-11</v>
      </c>
      <c r="I169" s="54">
        <v>7.9000000000000001E-2</v>
      </c>
      <c r="J169">
        <v>100</v>
      </c>
      <c r="K169">
        <v>0.2</v>
      </c>
      <c r="L169" s="111">
        <v>100</v>
      </c>
      <c r="M169" s="209">
        <v>100000000</v>
      </c>
      <c r="N169" s="21"/>
      <c r="O169" s="111">
        <v>200000</v>
      </c>
      <c r="P169" s="21"/>
      <c r="Q169">
        <v>30</v>
      </c>
      <c r="R169" t="s">
        <v>901</v>
      </c>
      <c r="T169" s="111">
        <v>22500</v>
      </c>
    </row>
    <row r="170" spans="1:20">
      <c r="A170" s="21" t="s">
        <v>237</v>
      </c>
      <c r="B170" s="111">
        <f t="shared" si="2"/>
        <v>2.4305555555555554</v>
      </c>
      <c r="C170" t="s">
        <v>982</v>
      </c>
      <c r="D170" s="21" t="s">
        <v>234</v>
      </c>
      <c r="E170" s="21">
        <v>29</v>
      </c>
      <c r="F170" s="21">
        <v>670</v>
      </c>
      <c r="G170" s="111">
        <v>1.3000000000000001E-9</v>
      </c>
      <c r="H170" s="111">
        <v>2.7000000000000002E-9</v>
      </c>
      <c r="I170" s="54">
        <v>0.20899999999999999</v>
      </c>
      <c r="J170">
        <v>700</v>
      </c>
      <c r="K170">
        <v>1.2</v>
      </c>
      <c r="L170" s="111">
        <v>100</v>
      </c>
      <c r="M170" s="209">
        <v>4000000</v>
      </c>
      <c r="N170" s="21"/>
      <c r="O170" s="111">
        <v>6000</v>
      </c>
      <c r="P170" s="21"/>
      <c r="Q170">
        <v>3</v>
      </c>
      <c r="T170" s="111">
        <v>210000</v>
      </c>
    </row>
    <row r="171" spans="1:20">
      <c r="A171" s="21" t="s">
        <v>238</v>
      </c>
      <c r="B171" s="111">
        <f t="shared" si="2"/>
        <v>1.3310185185185186</v>
      </c>
      <c r="C171" t="s">
        <v>982</v>
      </c>
      <c r="D171" s="21" t="s">
        <v>234</v>
      </c>
      <c r="E171" s="21">
        <v>29</v>
      </c>
      <c r="F171" s="21">
        <v>670</v>
      </c>
      <c r="G171" s="111">
        <v>8.1000000000000005E-11</v>
      </c>
      <c r="H171" s="111">
        <v>6E-11</v>
      </c>
      <c r="I171" s="54">
        <v>6.3E-2</v>
      </c>
      <c r="J171">
        <v>30</v>
      </c>
      <c r="K171">
        <v>0.1</v>
      </c>
      <c r="L171" s="111">
        <v>10</v>
      </c>
      <c r="M171" s="209">
        <v>60000000</v>
      </c>
      <c r="N171" s="21"/>
      <c r="O171" s="111">
        <v>100000</v>
      </c>
      <c r="P171" s="21"/>
      <c r="Q171">
        <v>1000</v>
      </c>
      <c r="T171" s="111">
        <v>115000</v>
      </c>
    </row>
    <row r="172" spans="1:20">
      <c r="A172" s="21" t="s">
        <v>239</v>
      </c>
      <c r="B172" s="111">
        <f t="shared" si="2"/>
        <v>2.0254629629629629E-2</v>
      </c>
      <c r="C172" t="s">
        <v>985</v>
      </c>
      <c r="D172" s="21" t="s">
        <v>234</v>
      </c>
      <c r="E172" s="21">
        <v>29</v>
      </c>
      <c r="F172" s="21">
        <v>670</v>
      </c>
      <c r="G172" s="111">
        <v>1.5E-11</v>
      </c>
      <c r="H172" s="111">
        <v>2.8E-11</v>
      </c>
      <c r="I172" s="54">
        <v>8.6999999999999994E-2</v>
      </c>
      <c r="J172">
        <v>500</v>
      </c>
      <c r="K172">
        <v>0.8</v>
      </c>
      <c r="L172" s="111">
        <v>100</v>
      </c>
      <c r="M172" s="209">
        <v>300000000</v>
      </c>
      <c r="N172" s="21"/>
      <c r="O172" s="111">
        <v>600000</v>
      </c>
      <c r="P172" s="21"/>
      <c r="Q172">
        <v>10</v>
      </c>
      <c r="T172" s="111">
        <v>1750</v>
      </c>
    </row>
    <row r="173" spans="1:20">
      <c r="A173" s="21" t="s">
        <v>240</v>
      </c>
      <c r="B173" s="111">
        <f t="shared" si="2"/>
        <v>9.6875</v>
      </c>
      <c r="C173" t="s">
        <v>984</v>
      </c>
      <c r="D173" s="21" t="s">
        <v>234</v>
      </c>
      <c r="E173" s="21">
        <v>29</v>
      </c>
      <c r="F173" s="21">
        <v>670</v>
      </c>
      <c r="G173" s="111">
        <v>4.5E-11</v>
      </c>
      <c r="H173" s="111">
        <v>5.8E-11</v>
      </c>
      <c r="I173" s="54">
        <v>1.6E-2</v>
      </c>
      <c r="J173">
        <v>2</v>
      </c>
      <c r="K173">
        <v>0.1</v>
      </c>
      <c r="L173" s="111">
        <v>1000</v>
      </c>
      <c r="M173" s="209">
        <v>100000000</v>
      </c>
      <c r="N173" s="21"/>
      <c r="O173" s="111">
        <v>200000</v>
      </c>
      <c r="P173" s="21"/>
      <c r="Q173">
        <v>1000</v>
      </c>
      <c r="T173" s="111">
        <v>837000</v>
      </c>
    </row>
    <row r="174" spans="1:20">
      <c r="A174" s="21" t="s">
        <v>241</v>
      </c>
      <c r="B174" s="111">
        <f t="shared" si="2"/>
        <v>6.4814814814814818</v>
      </c>
      <c r="C174" t="s">
        <v>985</v>
      </c>
      <c r="D174" s="21" t="s">
        <v>234</v>
      </c>
      <c r="E174" s="21">
        <v>29</v>
      </c>
      <c r="F174" s="21">
        <v>670</v>
      </c>
      <c r="G174" s="111">
        <v>3.7999999999999998E-10</v>
      </c>
      <c r="H174" s="111">
        <v>5.0000000000000003E-10</v>
      </c>
      <c r="I174" s="54">
        <v>0.11899999999999999</v>
      </c>
      <c r="J174">
        <v>50</v>
      </c>
      <c r="K174">
        <v>0.1</v>
      </c>
      <c r="L174" s="111">
        <v>10</v>
      </c>
      <c r="M174" s="209">
        <v>10000000</v>
      </c>
      <c r="N174" s="21"/>
      <c r="O174" s="111">
        <v>20000</v>
      </c>
      <c r="P174" s="21"/>
      <c r="Q174">
        <v>100</v>
      </c>
      <c r="T174" s="111">
        <v>560000</v>
      </c>
    </row>
    <row r="175" spans="1:20">
      <c r="A175" s="21" t="s">
        <v>242</v>
      </c>
      <c r="B175" s="111">
        <f t="shared" si="2"/>
        <v>753.47222222222217</v>
      </c>
      <c r="C175" t="s">
        <v>989</v>
      </c>
      <c r="D175" s="21" t="s">
        <v>234</v>
      </c>
      <c r="E175" s="21">
        <v>29</v>
      </c>
      <c r="F175" s="21">
        <v>670</v>
      </c>
      <c r="G175" s="111">
        <v>9.5999999999999999E-9</v>
      </c>
      <c r="H175" s="111">
        <v>1.9000000000000001E-8</v>
      </c>
      <c r="I175" s="54">
        <v>0.23599999999999999</v>
      </c>
      <c r="J175">
        <v>1000</v>
      </c>
      <c r="K175">
        <v>1.1000000000000001</v>
      </c>
      <c r="L175" s="111">
        <v>0.1</v>
      </c>
      <c r="M175" s="209">
        <v>500000</v>
      </c>
      <c r="N175" s="21"/>
      <c r="O175" s="111">
        <v>900</v>
      </c>
      <c r="P175" s="21"/>
      <c r="Q175">
        <v>3</v>
      </c>
      <c r="T175" s="111">
        <v>65100000</v>
      </c>
    </row>
    <row r="176" spans="1:20">
      <c r="A176" s="21" t="s">
        <v>243</v>
      </c>
      <c r="B176" s="111">
        <f t="shared" si="2"/>
        <v>0.12152777777777778</v>
      </c>
      <c r="C176" t="s">
        <v>992</v>
      </c>
      <c r="D176" s="21" t="s">
        <v>234</v>
      </c>
      <c r="E176" s="21">
        <v>29</v>
      </c>
      <c r="F176" s="21">
        <v>670</v>
      </c>
      <c r="G176" s="111">
        <v>2.6000000000000001E-11</v>
      </c>
      <c r="H176" s="111">
        <v>1.9999999999999999E-11</v>
      </c>
      <c r="I176" s="54">
        <v>8.9999999999999993E-3</v>
      </c>
      <c r="J176">
        <v>1000</v>
      </c>
      <c r="K176">
        <v>1.5</v>
      </c>
      <c r="L176" s="111">
        <v>1000</v>
      </c>
      <c r="M176" s="209">
        <v>200000000</v>
      </c>
      <c r="N176" s="21"/>
      <c r="O176" s="111">
        <v>300000</v>
      </c>
      <c r="P176" s="21"/>
      <c r="Q176">
        <v>3</v>
      </c>
      <c r="R176" t="s">
        <v>242</v>
      </c>
      <c r="T176" s="111">
        <v>10500</v>
      </c>
    </row>
    <row r="177" spans="1:20">
      <c r="A177" s="21" t="s">
        <v>244</v>
      </c>
      <c r="B177" s="111">
        <f t="shared" si="2"/>
        <v>839120370.37037039</v>
      </c>
      <c r="C177" t="s">
        <v>91</v>
      </c>
      <c r="D177" s="21" t="s">
        <v>234</v>
      </c>
      <c r="E177" s="21">
        <v>29</v>
      </c>
      <c r="F177" s="21">
        <v>670</v>
      </c>
      <c r="G177" s="111">
        <v>9.900000000000001E-10</v>
      </c>
      <c r="H177" s="111">
        <v>2.0000000000000001E-9</v>
      </c>
      <c r="I177" s="54">
        <v>0</v>
      </c>
      <c r="J177">
        <v>600</v>
      </c>
      <c r="K177">
        <v>0.7</v>
      </c>
      <c r="L177" s="111">
        <v>100</v>
      </c>
      <c r="M177" s="209">
        <v>5000000</v>
      </c>
      <c r="N177" s="21"/>
      <c r="O177" s="111">
        <v>8000</v>
      </c>
      <c r="P177" s="21"/>
      <c r="Q177">
        <v>10</v>
      </c>
      <c r="T177" s="111">
        <v>72500000000000</v>
      </c>
    </row>
    <row r="178" spans="1:20">
      <c r="A178" s="21" t="s">
        <v>245</v>
      </c>
      <c r="B178" s="111">
        <f t="shared" si="2"/>
        <v>3.6805555555555557E-2</v>
      </c>
      <c r="C178" t="s">
        <v>992</v>
      </c>
      <c r="D178" s="21" t="s">
        <v>234</v>
      </c>
      <c r="E178" s="21">
        <v>29</v>
      </c>
      <c r="F178" s="21">
        <v>670</v>
      </c>
      <c r="G178" s="111">
        <v>2.4000000000000001E-11</v>
      </c>
      <c r="H178" s="111">
        <v>1.8999999999999999E-11</v>
      </c>
      <c r="I178" s="54">
        <v>0.23899999999999999</v>
      </c>
      <c r="J178">
        <v>70</v>
      </c>
      <c r="K178">
        <v>0.2</v>
      </c>
      <c r="L178" s="111">
        <v>10</v>
      </c>
      <c r="M178" s="209">
        <v>200000000</v>
      </c>
      <c r="N178" s="21"/>
      <c r="O178" s="111">
        <v>300000</v>
      </c>
      <c r="P178" s="21"/>
      <c r="Q178">
        <v>30</v>
      </c>
      <c r="R178" t="s">
        <v>244</v>
      </c>
      <c r="T178" s="111">
        <v>3180</v>
      </c>
    </row>
    <row r="179" spans="1:20">
      <c r="A179" s="21" t="s">
        <v>246</v>
      </c>
      <c r="B179" s="111">
        <f t="shared" si="2"/>
        <v>13.194444444444445</v>
      </c>
      <c r="C179" t="s">
        <v>981</v>
      </c>
      <c r="D179" s="21" t="s">
        <v>234</v>
      </c>
      <c r="E179" s="21">
        <v>29</v>
      </c>
      <c r="F179" s="21">
        <v>670</v>
      </c>
      <c r="G179" s="111">
        <v>1.9000000000000001E-9</v>
      </c>
      <c r="H179" s="111">
        <v>3E-9</v>
      </c>
      <c r="I179" s="54">
        <v>0.32700000000000001</v>
      </c>
      <c r="J179">
        <v>1000</v>
      </c>
      <c r="K179">
        <v>1.5</v>
      </c>
      <c r="L179" s="111">
        <v>1</v>
      </c>
      <c r="M179" s="209">
        <v>3000000</v>
      </c>
      <c r="N179" s="21"/>
      <c r="O179" s="111">
        <v>4000</v>
      </c>
      <c r="P179" s="21"/>
      <c r="Q179">
        <v>3</v>
      </c>
      <c r="T179" s="111">
        <v>1140000</v>
      </c>
    </row>
    <row r="180" spans="1:20">
      <c r="A180" s="21" t="s">
        <v>247</v>
      </c>
      <c r="B180" s="111">
        <f t="shared" si="2"/>
        <v>11006.944444444445</v>
      </c>
      <c r="C180" t="s">
        <v>987</v>
      </c>
      <c r="D180" s="21" t="s">
        <v>234</v>
      </c>
      <c r="E180" s="21">
        <v>29</v>
      </c>
      <c r="F180" s="21">
        <v>670</v>
      </c>
      <c r="G180" s="111">
        <v>6.6999999999999996E-9</v>
      </c>
      <c r="H180" s="111">
        <v>1.3000000000000001E-8</v>
      </c>
      <c r="I180" s="54">
        <v>9.1999999999999998E-2</v>
      </c>
      <c r="J180">
        <v>2000</v>
      </c>
      <c r="K180">
        <v>1.5</v>
      </c>
      <c r="L180" s="111">
        <v>0.1</v>
      </c>
      <c r="M180" s="209">
        <v>700000</v>
      </c>
      <c r="N180" s="21"/>
      <c r="O180" s="111">
        <v>1000</v>
      </c>
      <c r="P180" s="21"/>
      <c r="Q180">
        <v>3</v>
      </c>
      <c r="T180" s="111">
        <v>951000000</v>
      </c>
    </row>
    <row r="181" spans="1:20">
      <c r="A181" s="21" t="s">
        <v>248</v>
      </c>
      <c r="B181" s="111">
        <f t="shared" si="2"/>
        <v>2.3148148148148147E-2</v>
      </c>
      <c r="C181" t="s">
        <v>981</v>
      </c>
      <c r="D181" s="21" t="s">
        <v>234</v>
      </c>
      <c r="E181" s="21">
        <v>29</v>
      </c>
      <c r="F181" s="21">
        <v>670</v>
      </c>
      <c r="G181" s="111">
        <v>4.6000000000000003E-11</v>
      </c>
      <c r="H181" s="111">
        <v>9.2000000000000005E-11</v>
      </c>
      <c r="I181" s="54">
        <v>0.44500000000000001</v>
      </c>
      <c r="J181">
        <v>1000</v>
      </c>
      <c r="K181">
        <v>1.8</v>
      </c>
      <c r="L181" s="111">
        <v>10</v>
      </c>
      <c r="M181" s="209">
        <v>100000000</v>
      </c>
      <c r="N181" s="21"/>
      <c r="O181" s="111">
        <v>200000</v>
      </c>
      <c r="P181" s="21"/>
      <c r="Q181">
        <v>3</v>
      </c>
      <c r="T181" s="111">
        <v>2000</v>
      </c>
    </row>
    <row r="182" spans="1:20">
      <c r="A182" s="21" t="s">
        <v>249</v>
      </c>
      <c r="B182" s="111">
        <f t="shared" si="2"/>
        <v>1.6435185185185185E-2</v>
      </c>
      <c r="C182" t="s">
        <v>982</v>
      </c>
      <c r="D182" s="21" t="s">
        <v>250</v>
      </c>
      <c r="E182" s="21">
        <v>1084</v>
      </c>
      <c r="F182" s="21">
        <v>2600</v>
      </c>
      <c r="G182" s="111">
        <v>6.2000000000000006E-11</v>
      </c>
      <c r="H182" s="111">
        <v>7.0000000000000004E-11</v>
      </c>
      <c r="I182" s="54">
        <v>0.59599999999999997</v>
      </c>
      <c r="J182">
        <v>1000</v>
      </c>
      <c r="K182">
        <v>1.8</v>
      </c>
      <c r="L182" s="111">
        <v>10</v>
      </c>
      <c r="M182" s="209">
        <v>80000000</v>
      </c>
      <c r="N182" s="21"/>
      <c r="O182" s="111">
        <v>100000</v>
      </c>
      <c r="P182" s="21"/>
      <c r="Q182">
        <v>3</v>
      </c>
      <c r="T182" s="111">
        <v>1420</v>
      </c>
    </row>
    <row r="183" spans="1:20">
      <c r="A183" s="21" t="s">
        <v>251</v>
      </c>
      <c r="B183" s="111">
        <f t="shared" si="2"/>
        <v>0.1388888888888889</v>
      </c>
      <c r="C183" t="s">
        <v>982</v>
      </c>
      <c r="D183" s="21" t="s">
        <v>250</v>
      </c>
      <c r="E183" s="21">
        <v>1084</v>
      </c>
      <c r="F183" s="21">
        <v>2600</v>
      </c>
      <c r="G183" s="111">
        <v>1.2E-10</v>
      </c>
      <c r="H183" s="111">
        <v>1.2E-10</v>
      </c>
      <c r="I183" s="54">
        <v>0.128</v>
      </c>
      <c r="J183">
        <v>900</v>
      </c>
      <c r="K183">
        <v>1.1000000000000001</v>
      </c>
      <c r="L183" s="111">
        <v>10</v>
      </c>
      <c r="M183" s="209">
        <v>40000000</v>
      </c>
      <c r="N183" s="21"/>
      <c r="O183" s="111">
        <v>70000</v>
      </c>
      <c r="P183" s="21"/>
      <c r="Q183">
        <v>3</v>
      </c>
      <c r="T183" s="111">
        <v>12000</v>
      </c>
    </row>
    <row r="184" spans="1:20">
      <c r="A184" s="21" t="s">
        <v>252</v>
      </c>
      <c r="B184" s="111">
        <f t="shared" si="2"/>
        <v>0.38310185185185186</v>
      </c>
      <c r="C184" t="s">
        <v>982</v>
      </c>
      <c r="D184" s="21" t="s">
        <v>250</v>
      </c>
      <c r="E184" s="21">
        <v>1084</v>
      </c>
      <c r="F184" s="21">
        <v>2600</v>
      </c>
      <c r="G184" s="111">
        <v>6.6E-10</v>
      </c>
      <c r="H184" s="111">
        <v>9.4000000000000006E-10</v>
      </c>
      <c r="I184" s="54">
        <v>0.31900000000000001</v>
      </c>
      <c r="J184">
        <v>1000</v>
      </c>
      <c r="K184">
        <v>1.9</v>
      </c>
      <c r="L184" s="111">
        <v>100</v>
      </c>
      <c r="M184" s="209">
        <v>8000000</v>
      </c>
      <c r="N184" s="21"/>
      <c r="O184" s="111">
        <v>10000</v>
      </c>
      <c r="P184" s="21"/>
      <c r="Q184">
        <v>3</v>
      </c>
      <c r="T184" s="111">
        <v>33100</v>
      </c>
    </row>
    <row r="185" spans="1:20">
      <c r="A185" s="21" t="s">
        <v>253</v>
      </c>
      <c r="B185" s="111">
        <f t="shared" si="2"/>
        <v>0.52893518518518523</v>
      </c>
      <c r="C185" t="s">
        <v>985</v>
      </c>
      <c r="D185" s="21" t="s">
        <v>250</v>
      </c>
      <c r="E185" s="21">
        <v>1084</v>
      </c>
      <c r="F185" s="21">
        <v>2600</v>
      </c>
      <c r="G185" s="111">
        <v>1.5E-10</v>
      </c>
      <c r="H185" s="111">
        <v>1.2E-10</v>
      </c>
      <c r="I185" s="54">
        <v>0.03</v>
      </c>
      <c r="J185">
        <v>900</v>
      </c>
      <c r="K185">
        <v>0.8</v>
      </c>
      <c r="L185" s="111">
        <v>100</v>
      </c>
      <c r="M185" s="209">
        <v>30000000</v>
      </c>
      <c r="N185" s="21"/>
      <c r="O185" s="111">
        <v>60000</v>
      </c>
      <c r="P185" s="21"/>
      <c r="Q185">
        <v>10</v>
      </c>
      <c r="T185" s="111">
        <v>45700</v>
      </c>
    </row>
    <row r="186" spans="1:20">
      <c r="A186" s="21" t="s">
        <v>254</v>
      </c>
      <c r="B186" s="111">
        <f t="shared" si="2"/>
        <v>2.2800925925925926</v>
      </c>
      <c r="C186" t="s">
        <v>981</v>
      </c>
      <c r="D186" s="21" t="s">
        <v>250</v>
      </c>
      <c r="E186" s="21">
        <v>1084</v>
      </c>
      <c r="F186" s="21">
        <v>2600</v>
      </c>
      <c r="G186" s="111">
        <v>1.9000000000000001E-9</v>
      </c>
      <c r="H186" s="111">
        <v>3E-9</v>
      </c>
      <c r="I186" s="54">
        <v>3.9E-2</v>
      </c>
      <c r="J186">
        <v>2000</v>
      </c>
      <c r="K186">
        <v>2.2000000000000002</v>
      </c>
      <c r="L186" s="111">
        <v>1000</v>
      </c>
      <c r="M186" s="209">
        <v>3000000</v>
      </c>
      <c r="N186" s="21"/>
      <c r="O186" s="111">
        <v>4000</v>
      </c>
      <c r="P186" s="21"/>
      <c r="Q186">
        <v>3</v>
      </c>
      <c r="T186" s="111">
        <v>197000</v>
      </c>
    </row>
    <row r="187" spans="1:20">
      <c r="A187" s="21" t="s">
        <v>255</v>
      </c>
      <c r="B187" s="111">
        <f t="shared" si="2"/>
        <v>2.5810185185185186</v>
      </c>
      <c r="C187" t="s">
        <v>981</v>
      </c>
      <c r="D187" s="21" t="s">
        <v>250</v>
      </c>
      <c r="E187" s="21">
        <v>1084</v>
      </c>
      <c r="F187" s="21">
        <v>2600</v>
      </c>
      <c r="G187" s="111">
        <v>5.7999999999999996E-10</v>
      </c>
      <c r="H187" s="111">
        <v>3.4000000000000001E-10</v>
      </c>
      <c r="I187" s="54">
        <v>1.7999999999999999E-2</v>
      </c>
      <c r="J187">
        <v>1000</v>
      </c>
      <c r="K187">
        <v>1.4</v>
      </c>
      <c r="L187" s="111">
        <v>100</v>
      </c>
      <c r="M187" s="209">
        <v>9000000</v>
      </c>
      <c r="N187" s="21"/>
      <c r="O187" s="111">
        <v>10000</v>
      </c>
      <c r="P187" s="21"/>
      <c r="Q187">
        <v>3</v>
      </c>
      <c r="T187" s="111">
        <v>223000</v>
      </c>
    </row>
    <row r="188" spans="1:20">
      <c r="A188" s="21" t="s">
        <v>256</v>
      </c>
      <c r="B188" s="111">
        <f t="shared" si="2"/>
        <v>0.41203703703703703</v>
      </c>
      <c r="C188" t="s">
        <v>982</v>
      </c>
      <c r="D188" s="21" t="s">
        <v>257</v>
      </c>
      <c r="E188" s="21">
        <v>1407</v>
      </c>
      <c r="F188" s="21">
        <v>2567</v>
      </c>
      <c r="G188" s="111">
        <v>1.2E-10</v>
      </c>
      <c r="H188" s="111">
        <v>1.2999999999999999E-10</v>
      </c>
      <c r="I188" s="54">
        <v>9.4E-2</v>
      </c>
      <c r="J188">
        <v>100</v>
      </c>
      <c r="K188">
        <v>0.1</v>
      </c>
      <c r="L188" s="111">
        <v>10</v>
      </c>
      <c r="M188" s="209">
        <v>40000000</v>
      </c>
      <c r="N188" s="21"/>
      <c r="O188" s="111">
        <v>70000</v>
      </c>
      <c r="P188" s="21"/>
      <c r="Q188">
        <v>100</v>
      </c>
      <c r="R188" t="s">
        <v>795</v>
      </c>
      <c r="T188" s="111">
        <v>35600</v>
      </c>
    </row>
    <row r="189" spans="1:20">
      <c r="A189" s="21" t="s">
        <v>258</v>
      </c>
      <c r="B189" s="111">
        <f t="shared" si="2"/>
        <v>0.33912037037037035</v>
      </c>
      <c r="C189" t="s">
        <v>984</v>
      </c>
      <c r="D189" s="21" t="s">
        <v>257</v>
      </c>
      <c r="E189" s="21">
        <v>1407</v>
      </c>
      <c r="F189" s="21">
        <v>2567</v>
      </c>
      <c r="G189" s="111">
        <v>5.4999999999999997E-11</v>
      </c>
      <c r="H189" s="111">
        <v>6.0999999999999996E-11</v>
      </c>
      <c r="I189" s="54">
        <v>6.5000000000000002E-2</v>
      </c>
      <c r="J189">
        <v>40</v>
      </c>
      <c r="K189">
        <v>0.1</v>
      </c>
      <c r="L189" s="111">
        <v>100</v>
      </c>
      <c r="M189" s="209">
        <v>90000000</v>
      </c>
      <c r="N189" s="21"/>
      <c r="O189" s="111">
        <v>200000</v>
      </c>
      <c r="P189" s="21"/>
      <c r="Q189">
        <v>100</v>
      </c>
      <c r="R189" t="s">
        <v>799</v>
      </c>
      <c r="T189" s="111">
        <v>29300</v>
      </c>
    </row>
    <row r="190" spans="1:20">
      <c r="A190" s="21" t="s">
        <v>259</v>
      </c>
      <c r="B190" s="111">
        <f t="shared" si="2"/>
        <v>144.67592592592592</v>
      </c>
      <c r="C190" t="s">
        <v>984</v>
      </c>
      <c r="D190" s="21" t="s">
        <v>257</v>
      </c>
      <c r="E190" s="21">
        <v>1407</v>
      </c>
      <c r="F190" s="21">
        <v>2567</v>
      </c>
      <c r="G190" s="111">
        <v>2.5000000000000002E-10</v>
      </c>
      <c r="H190" s="111">
        <v>1E-10</v>
      </c>
      <c r="I190" s="54">
        <v>1.4999999999999999E-2</v>
      </c>
      <c r="J190">
        <v>10</v>
      </c>
      <c r="K190">
        <v>0.1</v>
      </c>
      <c r="L190" s="111">
        <v>1000</v>
      </c>
      <c r="M190" s="209">
        <v>20000000</v>
      </c>
      <c r="N190" s="21"/>
      <c r="O190" s="111">
        <v>30000</v>
      </c>
      <c r="P190" s="21"/>
      <c r="Q190">
        <v>1000</v>
      </c>
      <c r="T190" s="111">
        <v>12500000</v>
      </c>
    </row>
    <row r="191" spans="1:20">
      <c r="A191" s="21" t="s">
        <v>260</v>
      </c>
      <c r="B191" s="111">
        <f t="shared" si="2"/>
        <v>9.7222222222222224E-2</v>
      </c>
      <c r="C191" t="s">
        <v>981</v>
      </c>
      <c r="D191" s="21" t="s">
        <v>257</v>
      </c>
      <c r="E191" s="21">
        <v>1407</v>
      </c>
      <c r="F191" s="21">
        <v>2567</v>
      </c>
      <c r="G191" s="111">
        <v>8.6999999999999997E-11</v>
      </c>
      <c r="H191" s="111">
        <v>1.0999999999999999E-10</v>
      </c>
      <c r="I191" s="54">
        <v>5.0000000000000001E-3</v>
      </c>
      <c r="J191">
        <v>1000</v>
      </c>
      <c r="K191">
        <v>1.6</v>
      </c>
      <c r="L191" s="111">
        <v>1000</v>
      </c>
      <c r="M191" s="209">
        <v>60000000</v>
      </c>
      <c r="N191" s="21"/>
      <c r="O191" s="111">
        <v>100000</v>
      </c>
      <c r="P191" s="21"/>
      <c r="Q191">
        <v>3</v>
      </c>
      <c r="T191" s="111">
        <v>8400</v>
      </c>
    </row>
    <row r="192" spans="1:20">
      <c r="A192" s="21" t="s">
        <v>261</v>
      </c>
      <c r="B192" s="111">
        <f t="shared" si="2"/>
        <v>3.4027777777777777</v>
      </c>
      <c r="C192" t="s">
        <v>981</v>
      </c>
      <c r="D192" s="21" t="s">
        <v>257</v>
      </c>
      <c r="E192" s="21">
        <v>1407</v>
      </c>
      <c r="F192" s="21">
        <v>2567</v>
      </c>
      <c r="G192" s="111">
        <v>1.8E-9</v>
      </c>
      <c r="H192" s="111">
        <v>1.6000000000000001E-9</v>
      </c>
      <c r="I192" s="54">
        <v>0.01</v>
      </c>
      <c r="J192">
        <v>1000</v>
      </c>
      <c r="K192">
        <v>1.1000000000000001</v>
      </c>
      <c r="L192" s="111">
        <v>100</v>
      </c>
      <c r="M192" s="209">
        <v>3000000</v>
      </c>
      <c r="N192" s="21"/>
      <c r="O192" s="111">
        <v>5000</v>
      </c>
      <c r="P192" s="21"/>
      <c r="Q192">
        <v>3</v>
      </c>
      <c r="R192" t="s">
        <v>367</v>
      </c>
      <c r="T192" s="111">
        <v>294000</v>
      </c>
    </row>
    <row r="193" spans="1:20">
      <c r="A193" s="21" t="s">
        <v>262</v>
      </c>
      <c r="B193" s="111">
        <f t="shared" si="2"/>
        <v>0.13425925925925927</v>
      </c>
      <c r="C193" t="s">
        <v>1000</v>
      </c>
      <c r="D193" s="21" t="s">
        <v>263</v>
      </c>
      <c r="E193" s="21">
        <v>1529</v>
      </c>
      <c r="F193" s="21">
        <v>2868</v>
      </c>
      <c r="G193" s="111">
        <v>8.5000000000000004E-11</v>
      </c>
      <c r="H193" s="111">
        <v>7.9999999999999995E-11</v>
      </c>
      <c r="I193" s="54">
        <v>0.13900000000000001</v>
      </c>
      <c r="J193">
        <v>400</v>
      </c>
      <c r="K193">
        <v>0.4</v>
      </c>
      <c r="L193" s="111">
        <v>10</v>
      </c>
      <c r="M193" s="209">
        <v>60000000</v>
      </c>
      <c r="N193" s="21"/>
      <c r="O193" s="111">
        <v>100000</v>
      </c>
      <c r="P193" s="21"/>
      <c r="Q193">
        <v>10</v>
      </c>
      <c r="R193" t="s">
        <v>362</v>
      </c>
      <c r="T193" s="111">
        <v>11600</v>
      </c>
    </row>
    <row r="194" spans="1:20">
      <c r="A194" s="21" t="s">
        <v>264</v>
      </c>
      <c r="B194" s="111">
        <f t="shared" si="2"/>
        <v>0.43171296296296297</v>
      </c>
      <c r="C194" t="s">
        <v>1001</v>
      </c>
      <c r="D194" s="21" t="s">
        <v>263</v>
      </c>
      <c r="E194" s="21">
        <v>1529</v>
      </c>
      <c r="F194" s="21">
        <v>2868</v>
      </c>
      <c r="G194" s="111">
        <v>1.4E-11</v>
      </c>
      <c r="H194" s="111">
        <v>1.8999999999999999E-11</v>
      </c>
      <c r="I194" s="54">
        <v>1.0999999999999999E-2</v>
      </c>
      <c r="J194">
        <v>7</v>
      </c>
      <c r="K194">
        <v>0.1</v>
      </c>
      <c r="L194" s="111">
        <v>1000</v>
      </c>
      <c r="M194" s="209">
        <v>400000000</v>
      </c>
      <c r="N194" s="21"/>
      <c r="O194" s="111">
        <v>600000</v>
      </c>
      <c r="P194" s="21"/>
      <c r="Q194">
        <v>1000</v>
      </c>
      <c r="T194" s="111">
        <v>37300</v>
      </c>
    </row>
    <row r="195" spans="1:20">
      <c r="A195" s="21" t="s">
        <v>265</v>
      </c>
      <c r="B195" s="111">
        <f t="shared" si="2"/>
        <v>9.3981481481481488</v>
      </c>
      <c r="C195" t="s">
        <v>91</v>
      </c>
      <c r="D195" s="21" t="s">
        <v>263</v>
      </c>
      <c r="E195" s="21">
        <v>1529</v>
      </c>
      <c r="F195" s="21">
        <v>2868</v>
      </c>
      <c r="G195" s="111">
        <v>9.2000000000000003E-10</v>
      </c>
      <c r="H195" s="111">
        <v>3.7000000000000001E-10</v>
      </c>
      <c r="I195" s="54">
        <v>1E-3</v>
      </c>
      <c r="J195">
        <v>1000</v>
      </c>
      <c r="K195">
        <v>1</v>
      </c>
      <c r="L195" s="111">
        <v>1000</v>
      </c>
      <c r="M195" s="209">
        <v>5000000</v>
      </c>
      <c r="N195" s="21"/>
      <c r="O195" s="111">
        <v>9000</v>
      </c>
      <c r="P195" s="21"/>
      <c r="Q195">
        <v>10</v>
      </c>
      <c r="T195" s="111">
        <v>812000</v>
      </c>
    </row>
    <row r="196" spans="1:20">
      <c r="A196" s="21" t="s">
        <v>266</v>
      </c>
      <c r="B196" s="111">
        <f t="shared" si="2"/>
        <v>0.31365740740740738</v>
      </c>
      <c r="C196" t="s">
        <v>91</v>
      </c>
      <c r="D196" s="21" t="s">
        <v>263</v>
      </c>
      <c r="E196" s="21">
        <v>1529</v>
      </c>
      <c r="F196" s="21">
        <v>2868</v>
      </c>
      <c r="G196" s="111">
        <v>3E-10</v>
      </c>
      <c r="H196" s="111">
        <v>3.6E-10</v>
      </c>
      <c r="I196" s="54">
        <v>6.4000000000000001E-2</v>
      </c>
      <c r="J196">
        <v>2000</v>
      </c>
      <c r="K196">
        <v>1.9</v>
      </c>
      <c r="L196" s="111">
        <v>100</v>
      </c>
      <c r="M196" s="209">
        <v>20000000</v>
      </c>
      <c r="N196" s="21"/>
      <c r="O196" s="111">
        <v>30000</v>
      </c>
      <c r="P196" s="21"/>
      <c r="Q196">
        <v>3</v>
      </c>
      <c r="R196" t="s">
        <v>868</v>
      </c>
      <c r="T196" s="111">
        <v>27100</v>
      </c>
    </row>
    <row r="197" spans="1:20">
      <c r="A197" s="21" t="s">
        <v>267</v>
      </c>
      <c r="B197" s="111">
        <f t="shared" ref="B197:B260" si="3">T197/86400</f>
        <v>2.0486111111111112</v>
      </c>
      <c r="C197" t="s">
        <v>91</v>
      </c>
      <c r="D197" s="21" t="s">
        <v>263</v>
      </c>
      <c r="E197" s="21">
        <v>1529</v>
      </c>
      <c r="F197" s="21">
        <v>2868</v>
      </c>
      <c r="G197" s="111">
        <v>1.2E-9</v>
      </c>
      <c r="H197" s="111">
        <v>1.0000000000000001E-9</v>
      </c>
      <c r="I197" s="54">
        <v>8.4000000000000005E-2</v>
      </c>
      <c r="J197">
        <v>1000</v>
      </c>
      <c r="K197">
        <v>1</v>
      </c>
      <c r="L197" s="111">
        <v>10</v>
      </c>
      <c r="M197" s="209">
        <v>4000000</v>
      </c>
      <c r="N197" s="21"/>
      <c r="O197" s="111">
        <v>7000</v>
      </c>
      <c r="P197" s="21"/>
      <c r="Q197">
        <v>10</v>
      </c>
      <c r="R197" t="s">
        <v>869</v>
      </c>
      <c r="T197" s="111">
        <v>177000</v>
      </c>
    </row>
    <row r="198" spans="1:20">
      <c r="A198" s="21" t="s">
        <v>268</v>
      </c>
      <c r="B198" s="111">
        <f t="shared" si="3"/>
        <v>0.35879629629629628</v>
      </c>
      <c r="C198" t="s">
        <v>984</v>
      </c>
      <c r="D198" s="21" t="s">
        <v>20</v>
      </c>
      <c r="E198" s="21">
        <v>860</v>
      </c>
      <c r="F198" s="21">
        <v>996</v>
      </c>
      <c r="G198" s="111">
        <v>4.2E-10</v>
      </c>
      <c r="H198" s="111">
        <v>2.0999999999999999E-11</v>
      </c>
      <c r="I198" s="54">
        <v>7.0999999999999994E-2</v>
      </c>
      <c r="J198">
        <v>20</v>
      </c>
      <c r="K198">
        <v>0.1</v>
      </c>
      <c r="L198" s="111">
        <v>100</v>
      </c>
      <c r="M198" s="209">
        <v>10000000</v>
      </c>
      <c r="N198" s="21"/>
      <c r="O198" s="111">
        <v>20000</v>
      </c>
      <c r="P198" s="21"/>
      <c r="Q198">
        <v>100</v>
      </c>
      <c r="R198" t="s">
        <v>198</v>
      </c>
      <c r="T198" s="111">
        <v>31000</v>
      </c>
    </row>
    <row r="199" spans="1:20">
      <c r="A199" s="21" t="s">
        <v>269</v>
      </c>
      <c r="B199" s="111">
        <f t="shared" si="3"/>
        <v>1.3773148148148149</v>
      </c>
      <c r="C199" t="s">
        <v>977</v>
      </c>
      <c r="D199" s="21" t="s">
        <v>20</v>
      </c>
      <c r="E199" s="21">
        <v>860</v>
      </c>
      <c r="F199" s="21">
        <v>996</v>
      </c>
      <c r="G199" s="111">
        <v>1.6999999999999999E-9</v>
      </c>
      <c r="H199" s="111">
        <v>1.7000000000000001E-10</v>
      </c>
      <c r="I199" s="54">
        <v>2.8000000000000001E-2</v>
      </c>
      <c r="J199">
        <v>200</v>
      </c>
      <c r="K199">
        <v>0.2</v>
      </c>
      <c r="L199" s="111">
        <v>100</v>
      </c>
      <c r="M199" s="209">
        <v>3000000</v>
      </c>
      <c r="N199" s="21"/>
      <c r="O199" s="111">
        <v>5000</v>
      </c>
      <c r="P199" s="21"/>
      <c r="Q199">
        <v>30</v>
      </c>
      <c r="R199" t="s">
        <v>1041</v>
      </c>
      <c r="T199" s="111">
        <v>119000</v>
      </c>
    </row>
    <row r="200" spans="1:20">
      <c r="A200" s="21" t="s">
        <v>270</v>
      </c>
      <c r="B200" s="111">
        <f t="shared" si="3"/>
        <v>20.486111111111111</v>
      </c>
      <c r="C200" t="s">
        <v>997</v>
      </c>
      <c r="D200" s="21" t="s">
        <v>20</v>
      </c>
      <c r="E200" s="21">
        <v>860</v>
      </c>
      <c r="F200" s="21">
        <v>996</v>
      </c>
      <c r="G200" s="111">
        <v>2.0999999999999998E-6</v>
      </c>
      <c r="H200" s="111">
        <v>6.1E-9</v>
      </c>
      <c r="I200" s="54">
        <v>1E-3</v>
      </c>
      <c r="J200">
        <v>1</v>
      </c>
      <c r="K200">
        <v>0.1</v>
      </c>
      <c r="L200" s="111">
        <v>100</v>
      </c>
      <c r="M200" s="209">
        <v>2000</v>
      </c>
      <c r="N200" s="21"/>
      <c r="O200" s="111">
        <v>4</v>
      </c>
      <c r="P200" s="21"/>
      <c r="Q200">
        <v>30</v>
      </c>
      <c r="R200" t="s">
        <v>151</v>
      </c>
      <c r="T200" s="111">
        <v>1770000</v>
      </c>
    </row>
    <row r="201" spans="1:20">
      <c r="A201" s="21" t="s">
        <v>271</v>
      </c>
      <c r="B201" s="111">
        <f t="shared" si="3"/>
        <v>275.46296296296299</v>
      </c>
      <c r="C201" t="s">
        <v>998</v>
      </c>
      <c r="D201" s="21" t="s">
        <v>20</v>
      </c>
      <c r="E201" s="21">
        <v>860</v>
      </c>
      <c r="F201" s="21">
        <v>996</v>
      </c>
      <c r="G201" s="111">
        <v>6.0000000000000002E-6</v>
      </c>
      <c r="H201" s="111">
        <v>2.7999999999999999E-8</v>
      </c>
      <c r="I201" s="54">
        <v>2.1000000000000001E-2</v>
      </c>
      <c r="J201">
        <v>6</v>
      </c>
      <c r="K201">
        <v>0.1</v>
      </c>
      <c r="L201" s="111">
        <v>0.1</v>
      </c>
      <c r="M201" s="209">
        <v>800</v>
      </c>
      <c r="N201" s="21"/>
      <c r="O201" s="111">
        <v>1</v>
      </c>
      <c r="P201" s="21"/>
      <c r="Q201">
        <v>10</v>
      </c>
      <c r="R201" t="s">
        <v>152</v>
      </c>
      <c r="T201" s="111">
        <v>23800000</v>
      </c>
    </row>
    <row r="202" spans="1:20">
      <c r="A202" s="21" t="s">
        <v>272</v>
      </c>
      <c r="B202" s="111">
        <f t="shared" si="3"/>
        <v>1.6319444444444444</v>
      </c>
      <c r="C202" t="s">
        <v>1002</v>
      </c>
      <c r="D202" s="21" t="s">
        <v>20</v>
      </c>
      <c r="E202" s="21">
        <v>860</v>
      </c>
      <c r="F202" s="21">
        <v>996</v>
      </c>
      <c r="G202" s="111">
        <v>3.7E-7</v>
      </c>
      <c r="H202" s="111">
        <v>4.2000000000000004E-9</v>
      </c>
      <c r="I202" s="54">
        <v>7.6999999999999999E-2</v>
      </c>
      <c r="J202">
        <v>1000</v>
      </c>
      <c r="K202">
        <v>1.4</v>
      </c>
      <c r="L202" s="111">
        <v>10</v>
      </c>
      <c r="M202" s="209">
        <v>10000</v>
      </c>
      <c r="N202" s="21"/>
      <c r="O202" s="111">
        <v>20</v>
      </c>
      <c r="P202" s="21"/>
      <c r="Q202">
        <v>3</v>
      </c>
      <c r="R202" t="s">
        <v>1042</v>
      </c>
      <c r="T202" s="111">
        <v>141000</v>
      </c>
    </row>
    <row r="203" spans="1:20">
      <c r="A203" s="21" t="s">
        <v>273</v>
      </c>
      <c r="B203" s="111">
        <f t="shared" si="3"/>
        <v>5.9259259259259256</v>
      </c>
      <c r="C203" t="s">
        <v>982</v>
      </c>
      <c r="D203" s="21" t="s">
        <v>274</v>
      </c>
      <c r="E203" s="21">
        <v>826</v>
      </c>
      <c r="F203" s="21">
        <v>1440</v>
      </c>
      <c r="G203" s="111">
        <v>7.2999999999999996E-10</v>
      </c>
      <c r="H203" s="111">
        <v>7.5E-10</v>
      </c>
      <c r="I203" s="54">
        <v>0.217</v>
      </c>
      <c r="J203">
        <v>60</v>
      </c>
      <c r="K203">
        <v>0.2</v>
      </c>
      <c r="L203" s="111">
        <v>1</v>
      </c>
      <c r="M203" s="209">
        <v>7000000</v>
      </c>
      <c r="N203" s="21"/>
      <c r="O203" s="111">
        <v>10000</v>
      </c>
      <c r="P203" s="21"/>
      <c r="Q203">
        <v>30</v>
      </c>
      <c r="R203" t="s">
        <v>739</v>
      </c>
      <c r="T203" s="111">
        <v>512000</v>
      </c>
    </row>
    <row r="204" spans="1:20">
      <c r="A204" s="21" t="s">
        <v>275</v>
      </c>
      <c r="B204" s="111">
        <f t="shared" si="3"/>
        <v>4.6064814814814818</v>
      </c>
      <c r="C204" t="s">
        <v>982</v>
      </c>
      <c r="D204" s="21" t="s">
        <v>274</v>
      </c>
      <c r="E204" s="21">
        <v>826</v>
      </c>
      <c r="F204" s="21">
        <v>1440</v>
      </c>
      <c r="G204" s="111">
        <v>1.2E-9</v>
      </c>
      <c r="H204" s="111">
        <v>1.3000000000000001E-9</v>
      </c>
      <c r="I204" s="54">
        <v>0.375</v>
      </c>
      <c r="J204">
        <v>100</v>
      </c>
      <c r="K204">
        <v>0.3</v>
      </c>
      <c r="L204" s="111">
        <v>1</v>
      </c>
      <c r="M204" s="209">
        <v>4000000</v>
      </c>
      <c r="N204" s="21"/>
      <c r="O204" s="111">
        <v>7000</v>
      </c>
      <c r="P204" s="21"/>
      <c r="Q204">
        <v>30</v>
      </c>
      <c r="R204" t="s">
        <v>740</v>
      </c>
      <c r="T204" s="111">
        <v>398000</v>
      </c>
    </row>
    <row r="205" spans="1:20">
      <c r="A205" s="21" t="s">
        <v>276</v>
      </c>
      <c r="B205" s="111">
        <f t="shared" si="3"/>
        <v>24.074074074074073</v>
      </c>
      <c r="C205" t="s">
        <v>988</v>
      </c>
      <c r="D205" s="21" t="s">
        <v>274</v>
      </c>
      <c r="E205" s="21">
        <v>826</v>
      </c>
      <c r="F205" s="21">
        <v>1440</v>
      </c>
      <c r="G205" s="111">
        <v>1.0000000000000001E-9</v>
      </c>
      <c r="H205" s="111">
        <v>4.3999999999999998E-10</v>
      </c>
      <c r="I205" s="54">
        <v>8.5000000000000006E-2</v>
      </c>
      <c r="J205">
        <v>300</v>
      </c>
      <c r="K205">
        <v>0.3</v>
      </c>
      <c r="L205" s="111">
        <v>10</v>
      </c>
      <c r="M205" s="209">
        <v>5000000</v>
      </c>
      <c r="N205" s="21"/>
      <c r="O205" s="111">
        <v>8000</v>
      </c>
      <c r="P205" s="21"/>
      <c r="Q205">
        <v>30</v>
      </c>
      <c r="R205" t="s">
        <v>1043</v>
      </c>
      <c r="T205" s="111">
        <v>2080000</v>
      </c>
    </row>
    <row r="206" spans="1:20">
      <c r="A206" s="21" t="s">
        <v>277</v>
      </c>
      <c r="B206" s="111">
        <f t="shared" si="3"/>
        <v>54.513888888888886</v>
      </c>
      <c r="C206" t="s">
        <v>988</v>
      </c>
      <c r="D206" s="21" t="s">
        <v>274</v>
      </c>
      <c r="E206" s="21">
        <v>826</v>
      </c>
      <c r="F206" s="21">
        <v>1440</v>
      </c>
      <c r="G206" s="111">
        <v>2.2999999999999999E-9</v>
      </c>
      <c r="H206" s="111">
        <v>1.3000000000000001E-9</v>
      </c>
      <c r="I206" s="54">
        <v>0.32700000000000001</v>
      </c>
      <c r="J206">
        <v>70</v>
      </c>
      <c r="K206">
        <v>0.2</v>
      </c>
      <c r="L206" s="111">
        <v>1</v>
      </c>
      <c r="M206" s="209">
        <v>2000000</v>
      </c>
      <c r="N206" s="21"/>
      <c r="O206" s="111">
        <v>4000</v>
      </c>
      <c r="P206" s="21"/>
      <c r="Q206">
        <v>30</v>
      </c>
      <c r="R206" t="s">
        <v>578</v>
      </c>
      <c r="T206" s="111">
        <v>4710000</v>
      </c>
    </row>
    <row r="207" spans="1:20">
      <c r="A207" s="21" t="s">
        <v>278</v>
      </c>
      <c r="B207" s="111">
        <f t="shared" si="3"/>
        <v>93.055555555555557</v>
      </c>
      <c r="C207" t="s">
        <v>984</v>
      </c>
      <c r="D207" s="21" t="s">
        <v>274</v>
      </c>
      <c r="E207" s="21">
        <v>826</v>
      </c>
      <c r="F207" s="21">
        <v>1440</v>
      </c>
      <c r="G207" s="111">
        <v>2.3000000000000001E-10</v>
      </c>
      <c r="H207" s="111">
        <v>1E-10</v>
      </c>
      <c r="I207" s="54">
        <v>1.7999999999999999E-2</v>
      </c>
      <c r="J207">
        <v>20</v>
      </c>
      <c r="K207">
        <v>0.1</v>
      </c>
      <c r="L207" s="111">
        <v>10</v>
      </c>
      <c r="M207" s="209">
        <v>20000000</v>
      </c>
      <c r="N207" s="21"/>
      <c r="O207" s="111">
        <v>40000</v>
      </c>
      <c r="P207" s="21"/>
      <c r="Q207">
        <v>1000</v>
      </c>
      <c r="T207" s="111">
        <v>8040000</v>
      </c>
    </row>
    <row r="208" spans="1:20">
      <c r="A208" s="21" t="s">
        <v>279</v>
      </c>
      <c r="B208" s="111">
        <f t="shared" si="3"/>
        <v>13425.925925925925</v>
      </c>
      <c r="C208" t="s">
        <v>982</v>
      </c>
      <c r="D208" s="21" t="s">
        <v>274</v>
      </c>
      <c r="E208" s="21">
        <v>826</v>
      </c>
      <c r="F208" s="21">
        <v>1440</v>
      </c>
      <c r="G208" s="111">
        <v>3.4E-8</v>
      </c>
      <c r="H208" s="111">
        <v>1.3000000000000001E-9</v>
      </c>
      <c r="I208" s="54">
        <v>0.23799999999999999</v>
      </c>
      <c r="J208">
        <v>100</v>
      </c>
      <c r="K208">
        <v>0.2</v>
      </c>
      <c r="L208" s="111">
        <v>0.1</v>
      </c>
      <c r="M208" s="209">
        <v>100000</v>
      </c>
      <c r="N208" s="21"/>
      <c r="O208" s="111">
        <v>200</v>
      </c>
      <c r="P208" s="21"/>
      <c r="Q208">
        <v>30</v>
      </c>
      <c r="T208" s="111">
        <v>1160000000</v>
      </c>
    </row>
    <row r="209" spans="1:20">
      <c r="A209" s="21" t="s">
        <v>280</v>
      </c>
      <c r="B209" s="111">
        <f t="shared" si="3"/>
        <v>0.53356481481481477</v>
      </c>
      <c r="C209" t="s">
        <v>995</v>
      </c>
      <c r="D209" s="21" t="s">
        <v>274</v>
      </c>
      <c r="E209" s="21">
        <v>826</v>
      </c>
      <c r="F209" s="21">
        <v>1440</v>
      </c>
      <c r="G209" s="111">
        <v>2.8000000000000002E-10</v>
      </c>
      <c r="H209" s="111">
        <v>3.7999999999999998E-10</v>
      </c>
      <c r="I209" s="54">
        <v>8.0000000000000002E-3</v>
      </c>
      <c r="J209">
        <v>1000</v>
      </c>
      <c r="K209">
        <v>1.4</v>
      </c>
      <c r="L209" s="111">
        <v>1000</v>
      </c>
      <c r="M209" s="209">
        <v>20000000</v>
      </c>
      <c r="N209" s="21"/>
      <c r="O209" s="111">
        <v>30000</v>
      </c>
      <c r="P209" s="21"/>
      <c r="Q209">
        <v>3</v>
      </c>
      <c r="T209" s="111">
        <v>46100</v>
      </c>
    </row>
    <row r="210" spans="1:20">
      <c r="A210" s="21" t="s">
        <v>281</v>
      </c>
      <c r="B210" s="111">
        <f t="shared" si="3"/>
        <v>4942.1296296296296</v>
      </c>
      <c r="C210" t="s">
        <v>985</v>
      </c>
      <c r="D210" s="21" t="s">
        <v>274</v>
      </c>
      <c r="E210" s="21">
        <v>826</v>
      </c>
      <c r="F210" s="21">
        <v>1440</v>
      </c>
      <c r="G210" s="111">
        <v>2.7E-8</v>
      </c>
      <c r="H210" s="111">
        <v>1.3999999999999999E-9</v>
      </c>
      <c r="I210" s="54">
        <v>0.17899999999999999</v>
      </c>
      <c r="J210">
        <v>700</v>
      </c>
      <c r="K210">
        <v>0.8</v>
      </c>
      <c r="L210" s="111">
        <v>0.1</v>
      </c>
      <c r="M210" s="209">
        <v>200000</v>
      </c>
      <c r="N210" s="21"/>
      <c r="O210" s="111">
        <v>300</v>
      </c>
      <c r="P210" s="21"/>
      <c r="Q210">
        <v>10</v>
      </c>
      <c r="R210" t="s">
        <v>319</v>
      </c>
      <c r="T210" s="111">
        <v>427000000</v>
      </c>
    </row>
    <row r="211" spans="1:20">
      <c r="A211" s="21" t="s">
        <v>282</v>
      </c>
      <c r="B211" s="111">
        <f t="shared" si="3"/>
        <v>0.38773148148148145</v>
      </c>
      <c r="C211" t="s">
        <v>995</v>
      </c>
      <c r="D211" s="21" t="s">
        <v>274</v>
      </c>
      <c r="E211" s="21">
        <v>826</v>
      </c>
      <c r="F211" s="21">
        <v>1440</v>
      </c>
      <c r="G211" s="111">
        <v>3.1999999999999998E-10</v>
      </c>
      <c r="H211" s="111">
        <v>5.0000000000000003E-10</v>
      </c>
      <c r="I211" s="54">
        <v>4.7E-2</v>
      </c>
      <c r="J211">
        <v>900</v>
      </c>
      <c r="K211">
        <v>1.3</v>
      </c>
      <c r="L211" s="111">
        <v>100</v>
      </c>
      <c r="M211" s="209">
        <v>20000000</v>
      </c>
      <c r="N211" s="21"/>
      <c r="O211" s="111">
        <v>30000</v>
      </c>
      <c r="P211" s="21"/>
      <c r="Q211">
        <v>3</v>
      </c>
      <c r="R211" t="s">
        <v>319</v>
      </c>
      <c r="T211" s="111">
        <v>33500</v>
      </c>
    </row>
    <row r="212" spans="1:20">
      <c r="A212" s="21" t="s">
        <v>283</v>
      </c>
      <c r="B212" s="111">
        <f t="shared" si="3"/>
        <v>3136.5740740740739</v>
      </c>
      <c r="C212" t="s">
        <v>989</v>
      </c>
      <c r="D212" s="21" t="s">
        <v>274</v>
      </c>
      <c r="E212" s="21">
        <v>826</v>
      </c>
      <c r="F212" s="21">
        <v>1440</v>
      </c>
      <c r="G212" s="111">
        <v>3.5000000000000002E-8</v>
      </c>
      <c r="H212" s="111">
        <v>2.0000000000000001E-9</v>
      </c>
      <c r="I212" s="54">
        <v>0.185</v>
      </c>
      <c r="J212">
        <v>2000</v>
      </c>
      <c r="K212">
        <v>1.8</v>
      </c>
      <c r="L212" s="111">
        <v>0.1</v>
      </c>
      <c r="M212" s="209">
        <v>100000</v>
      </c>
      <c r="N212" s="21"/>
      <c r="O212" s="111">
        <v>200</v>
      </c>
      <c r="P212" s="21"/>
      <c r="Q212">
        <v>3</v>
      </c>
      <c r="T212" s="111">
        <v>271000000</v>
      </c>
    </row>
    <row r="213" spans="1:20">
      <c r="A213" s="21" t="s">
        <v>284</v>
      </c>
      <c r="B213" s="111">
        <f t="shared" si="3"/>
        <v>1736.1111111111111</v>
      </c>
      <c r="C213" t="s">
        <v>981</v>
      </c>
      <c r="D213" s="21" t="s">
        <v>274</v>
      </c>
      <c r="E213" s="21">
        <v>826</v>
      </c>
      <c r="F213" s="21">
        <v>1440</v>
      </c>
      <c r="G213" s="111">
        <v>4.6999999999999999E-9</v>
      </c>
      <c r="H213" s="111">
        <v>3.1999999999999998E-10</v>
      </c>
      <c r="I213" s="54">
        <v>1.2E-2</v>
      </c>
      <c r="J213">
        <v>200</v>
      </c>
      <c r="K213">
        <v>0.3</v>
      </c>
      <c r="L213" s="111">
        <v>1</v>
      </c>
      <c r="M213" s="209">
        <v>1000000</v>
      </c>
      <c r="N213" s="21"/>
      <c r="O213" s="111">
        <v>2000</v>
      </c>
      <c r="P213" s="21"/>
      <c r="Q213">
        <v>30</v>
      </c>
      <c r="T213" s="111">
        <v>150000000</v>
      </c>
    </row>
    <row r="214" spans="1:20">
      <c r="A214" s="21" t="s">
        <v>285</v>
      </c>
      <c r="B214" s="111">
        <f t="shared" si="3"/>
        <v>15.162037037037036</v>
      </c>
      <c r="C214" t="s">
        <v>981</v>
      </c>
      <c r="D214" s="21" t="s">
        <v>274</v>
      </c>
      <c r="E214" s="21">
        <v>826</v>
      </c>
      <c r="F214" s="21">
        <v>1440</v>
      </c>
      <c r="G214" s="111">
        <v>3E-9</v>
      </c>
      <c r="H214" s="111">
        <v>2.1999999999999998E-9</v>
      </c>
      <c r="I214" s="54">
        <v>0.188</v>
      </c>
      <c r="J214">
        <v>1000</v>
      </c>
      <c r="K214">
        <v>1.5</v>
      </c>
      <c r="L214" s="111">
        <v>1</v>
      </c>
      <c r="M214" s="209">
        <v>2000000</v>
      </c>
      <c r="N214" s="21"/>
      <c r="O214" s="111">
        <v>3000</v>
      </c>
      <c r="P214" s="21"/>
      <c r="Q214">
        <v>3</v>
      </c>
      <c r="T214" s="111">
        <v>1310000</v>
      </c>
    </row>
    <row r="215" spans="1:20">
      <c r="A215" s="21" t="s">
        <v>286</v>
      </c>
      <c r="B215" s="111">
        <f t="shared" si="3"/>
        <v>0.63194444444444442</v>
      </c>
      <c r="C215" t="s">
        <v>981</v>
      </c>
      <c r="D215" s="21" t="s">
        <v>274</v>
      </c>
      <c r="E215" s="21">
        <v>826</v>
      </c>
      <c r="F215" s="21">
        <v>1440</v>
      </c>
      <c r="G215" s="111">
        <v>4.3999999999999998E-10</v>
      </c>
      <c r="H215" s="111">
        <v>6E-10</v>
      </c>
      <c r="I215" s="54">
        <v>4.9000000000000002E-2</v>
      </c>
      <c r="J215">
        <v>1000</v>
      </c>
      <c r="K215">
        <v>1.6</v>
      </c>
      <c r="L215" s="111">
        <v>100</v>
      </c>
      <c r="M215" s="209">
        <v>10000000</v>
      </c>
      <c r="N215" s="21"/>
      <c r="O215" s="111">
        <v>20000</v>
      </c>
      <c r="P215" s="21"/>
      <c r="Q215">
        <v>3</v>
      </c>
      <c r="T215" s="111">
        <v>54600</v>
      </c>
    </row>
    <row r="216" spans="1:20">
      <c r="A216" s="21" t="s">
        <v>287</v>
      </c>
      <c r="B216" s="111">
        <f t="shared" si="3"/>
        <v>3.1828703703703706E-2</v>
      </c>
      <c r="C216" t="s">
        <v>981</v>
      </c>
      <c r="D216" s="21" t="s">
        <v>274</v>
      </c>
      <c r="E216" s="21">
        <v>826</v>
      </c>
      <c r="F216" s="21">
        <v>1440</v>
      </c>
      <c r="G216" s="111">
        <v>7.5E-11</v>
      </c>
      <c r="H216" s="111">
        <v>9.3999999999999999E-11</v>
      </c>
      <c r="I216" s="54">
        <v>0.22</v>
      </c>
      <c r="J216">
        <v>1000</v>
      </c>
      <c r="K216">
        <v>1.8</v>
      </c>
      <c r="L216" s="111">
        <v>10</v>
      </c>
      <c r="M216" s="209">
        <v>70000000</v>
      </c>
      <c r="N216" s="21"/>
      <c r="O216" s="111">
        <v>100000</v>
      </c>
      <c r="P216" s="21"/>
      <c r="Q216">
        <v>3</v>
      </c>
      <c r="T216" s="111">
        <v>2750</v>
      </c>
    </row>
    <row r="217" spans="1:20">
      <c r="A217" s="21" t="s">
        <v>288</v>
      </c>
      <c r="B217" s="111">
        <f t="shared" si="3"/>
        <v>7.6273148148148145E-2</v>
      </c>
      <c r="C217" t="s">
        <v>982</v>
      </c>
      <c r="D217" s="21" t="s">
        <v>289</v>
      </c>
      <c r="E217" s="21">
        <v>223</v>
      </c>
      <c r="F217" s="21">
        <v>187</v>
      </c>
      <c r="G217" s="111">
        <v>9.3000000000000002E-11</v>
      </c>
      <c r="H217" s="111">
        <v>4.8999999999999999E-11</v>
      </c>
      <c r="I217" s="54">
        <v>0.16</v>
      </c>
      <c r="J217">
        <v>2000</v>
      </c>
      <c r="K217">
        <v>1.7</v>
      </c>
      <c r="L217" s="111">
        <v>10</v>
      </c>
      <c r="M217" s="209">
        <v>70000000</v>
      </c>
      <c r="N217" s="21"/>
      <c r="O217" s="111">
        <v>70000</v>
      </c>
      <c r="P217" s="21" t="s">
        <v>165</v>
      </c>
      <c r="Q217">
        <v>3</v>
      </c>
      <c r="T217" s="111">
        <v>6590</v>
      </c>
    </row>
    <row r="218" spans="1:20">
      <c r="A218" s="21" t="s">
        <v>290</v>
      </c>
      <c r="B218" s="111">
        <f t="shared" si="3"/>
        <v>0.34490740740740738</v>
      </c>
      <c r="C218" t="s">
        <v>982</v>
      </c>
      <c r="D218" s="21" t="s">
        <v>291</v>
      </c>
      <c r="E218" s="21">
        <v>1530</v>
      </c>
      <c r="F218" s="21">
        <v>3235</v>
      </c>
      <c r="G218" s="111">
        <v>9.5000000000000003E-10</v>
      </c>
      <c r="H218" s="111">
        <v>1.3999999999999999E-9</v>
      </c>
      <c r="I218" s="54">
        <v>0.11600000000000001</v>
      </c>
      <c r="J218">
        <v>900</v>
      </c>
      <c r="K218">
        <v>1</v>
      </c>
      <c r="L218" s="111">
        <v>10</v>
      </c>
      <c r="M218" s="209">
        <v>5000000</v>
      </c>
      <c r="N218" s="21"/>
      <c r="O218" s="111">
        <v>9000</v>
      </c>
      <c r="P218" s="21"/>
      <c r="Q218">
        <v>10</v>
      </c>
      <c r="R218" t="s">
        <v>473</v>
      </c>
      <c r="T218" s="111">
        <v>29800</v>
      </c>
    </row>
    <row r="219" spans="1:20">
      <c r="A219" s="21" t="s">
        <v>292</v>
      </c>
      <c r="B219" s="111">
        <f t="shared" si="3"/>
        <v>998.84259259259261</v>
      </c>
      <c r="C219" t="s">
        <v>984</v>
      </c>
      <c r="D219" s="21" t="s">
        <v>291</v>
      </c>
      <c r="E219" s="21">
        <v>1530</v>
      </c>
      <c r="F219" s="21">
        <v>3235</v>
      </c>
      <c r="G219" s="111">
        <v>9.2000000000000003E-10</v>
      </c>
      <c r="H219" s="111">
        <v>3.3E-10</v>
      </c>
      <c r="I219" s="54">
        <v>1E-3</v>
      </c>
      <c r="J219">
        <v>20</v>
      </c>
      <c r="K219">
        <v>0.1</v>
      </c>
      <c r="L219" s="111">
        <v>1000</v>
      </c>
      <c r="M219" s="209">
        <v>5000000</v>
      </c>
      <c r="N219" s="21"/>
      <c r="O219" s="111">
        <v>9000</v>
      </c>
      <c r="P219" s="21"/>
      <c r="Q219">
        <v>1000</v>
      </c>
      <c r="T219" s="111">
        <v>86300000</v>
      </c>
    </row>
    <row r="220" spans="1:20">
      <c r="A220" s="21" t="s">
        <v>293</v>
      </c>
      <c r="B220" s="111">
        <f t="shared" si="3"/>
        <v>44.444444444444443</v>
      </c>
      <c r="C220" t="s">
        <v>981</v>
      </c>
      <c r="D220" s="21" t="s">
        <v>291</v>
      </c>
      <c r="E220" s="21">
        <v>1530</v>
      </c>
      <c r="F220" s="21">
        <v>3235</v>
      </c>
      <c r="G220" s="111">
        <v>3.2000000000000001E-9</v>
      </c>
      <c r="H220" s="111">
        <v>1.8E-9</v>
      </c>
      <c r="I220" s="54">
        <v>0.17499999999999999</v>
      </c>
      <c r="J220">
        <v>1000</v>
      </c>
      <c r="K220">
        <v>1.1000000000000001</v>
      </c>
      <c r="L220" s="111">
        <v>1</v>
      </c>
      <c r="M220" s="209">
        <v>2000000</v>
      </c>
      <c r="N220" s="21"/>
      <c r="O220" s="111">
        <v>3000</v>
      </c>
      <c r="P220" s="21"/>
      <c r="Q220">
        <v>3</v>
      </c>
      <c r="T220" s="111">
        <v>3840000</v>
      </c>
    </row>
    <row r="221" spans="1:20">
      <c r="A221" s="21" t="s">
        <v>294</v>
      </c>
      <c r="B221" s="111">
        <f t="shared" si="3"/>
        <v>547453703.70370376</v>
      </c>
      <c r="C221" t="s">
        <v>91</v>
      </c>
      <c r="D221" s="21" t="s">
        <v>291</v>
      </c>
      <c r="E221" s="21">
        <v>1530</v>
      </c>
      <c r="F221" s="21">
        <v>3235</v>
      </c>
      <c r="G221" s="111">
        <v>3.3000000000000002E-7</v>
      </c>
      <c r="H221" s="111">
        <v>1.1000000000000001E-7</v>
      </c>
      <c r="I221" s="54">
        <v>1E-3</v>
      </c>
      <c r="J221">
        <v>90</v>
      </c>
      <c r="K221">
        <v>0.3</v>
      </c>
      <c r="L221" s="111">
        <v>10</v>
      </c>
      <c r="M221" s="209">
        <v>20000</v>
      </c>
      <c r="N221" s="21"/>
      <c r="O221" s="111">
        <v>30</v>
      </c>
      <c r="P221" s="21"/>
      <c r="Q221">
        <v>3</v>
      </c>
      <c r="R221" t="s">
        <v>226</v>
      </c>
      <c r="T221" s="111">
        <v>47300000000000</v>
      </c>
    </row>
    <row r="222" spans="1:20">
      <c r="A222" s="21" t="s">
        <v>295</v>
      </c>
      <c r="B222" s="111">
        <f t="shared" si="3"/>
        <v>1.0578703703703705</v>
      </c>
      <c r="C222" t="s">
        <v>997</v>
      </c>
      <c r="D222" s="46" t="s">
        <v>296</v>
      </c>
      <c r="E222" s="21">
        <v>900</v>
      </c>
      <c r="F222" s="21" t="s">
        <v>20</v>
      </c>
      <c r="G222" s="111">
        <v>2.6E-7</v>
      </c>
      <c r="H222" s="111">
        <v>2.7000000000000002E-9</v>
      </c>
      <c r="I222" s="54">
        <v>2E-3</v>
      </c>
      <c r="J222">
        <v>1</v>
      </c>
      <c r="K222">
        <v>0.1</v>
      </c>
      <c r="L222" s="111">
        <v>1000</v>
      </c>
      <c r="M222" s="209">
        <v>20000</v>
      </c>
      <c r="N222" s="21"/>
      <c r="O222" s="111">
        <v>30</v>
      </c>
      <c r="P222" s="21"/>
      <c r="Q222">
        <v>100</v>
      </c>
      <c r="R222" t="s">
        <v>196</v>
      </c>
      <c r="T222" s="111">
        <v>91400</v>
      </c>
    </row>
    <row r="223" spans="1:20">
      <c r="A223" s="21" t="s">
        <v>297</v>
      </c>
      <c r="B223" s="111">
        <f t="shared" si="3"/>
        <v>2.9976851851851851</v>
      </c>
      <c r="C223" t="s">
        <v>977</v>
      </c>
      <c r="D223" s="46" t="s">
        <v>296</v>
      </c>
      <c r="E223" s="21">
        <v>900</v>
      </c>
      <c r="F223" s="21" t="s">
        <v>20</v>
      </c>
      <c r="G223" s="111">
        <v>2.9999999999999999E-7</v>
      </c>
      <c r="H223" s="111">
        <v>9.0999999999999996E-10</v>
      </c>
      <c r="I223" s="54">
        <v>2.3E-2</v>
      </c>
      <c r="J223">
        <v>200</v>
      </c>
      <c r="K223">
        <v>0.2</v>
      </c>
      <c r="L223" s="111">
        <v>100</v>
      </c>
      <c r="M223" s="209">
        <v>20000</v>
      </c>
      <c r="N223" s="21"/>
      <c r="O223" s="111">
        <v>30</v>
      </c>
      <c r="P223" s="21"/>
      <c r="Q223">
        <v>30</v>
      </c>
      <c r="R223" t="s">
        <v>1044</v>
      </c>
      <c r="T223" s="111">
        <v>259000</v>
      </c>
    </row>
    <row r="224" spans="1:20">
      <c r="A224" s="21" t="s">
        <v>298</v>
      </c>
      <c r="B224" s="111">
        <f t="shared" si="3"/>
        <v>0.13541666666666666</v>
      </c>
      <c r="C224" t="s">
        <v>997</v>
      </c>
      <c r="D224" s="46" t="s">
        <v>296</v>
      </c>
      <c r="E224" s="21">
        <v>900</v>
      </c>
      <c r="F224" s="21" t="s">
        <v>20</v>
      </c>
      <c r="G224" s="111">
        <v>7.7000000000000001E-8</v>
      </c>
      <c r="H224" s="111">
        <v>4.3999999999999998E-10</v>
      </c>
      <c r="I224" s="54">
        <v>2E-3</v>
      </c>
      <c r="J224">
        <v>1</v>
      </c>
      <c r="K224">
        <v>0.1</v>
      </c>
      <c r="L224" s="111">
        <v>10000</v>
      </c>
      <c r="M224" s="209">
        <v>60000</v>
      </c>
      <c r="N224" s="21"/>
      <c r="O224" s="111">
        <v>100</v>
      </c>
      <c r="P224" s="21"/>
      <c r="Q224">
        <v>1000</v>
      </c>
      <c r="R224" t="s">
        <v>198</v>
      </c>
      <c r="T224" s="111">
        <v>11700</v>
      </c>
    </row>
    <row r="225" spans="1:20">
      <c r="A225" s="21" t="s">
        <v>299</v>
      </c>
      <c r="B225" s="111">
        <f t="shared" si="3"/>
        <v>0.83680555555555558</v>
      </c>
      <c r="C225" t="s">
        <v>997</v>
      </c>
      <c r="D225" s="46" t="s">
        <v>296</v>
      </c>
      <c r="E225" s="21">
        <v>900</v>
      </c>
      <c r="F225" s="21" t="s">
        <v>20</v>
      </c>
      <c r="G225" s="111">
        <v>2.6E-7</v>
      </c>
      <c r="H225" s="111">
        <v>2.5000000000000001E-9</v>
      </c>
      <c r="I225" s="54">
        <v>1.6E-2</v>
      </c>
      <c r="J225">
        <v>5</v>
      </c>
      <c r="K225">
        <v>0.1</v>
      </c>
      <c r="L225" s="111">
        <v>100</v>
      </c>
      <c r="M225" s="209">
        <v>20000</v>
      </c>
      <c r="N225" s="21"/>
      <c r="O225" s="111">
        <v>30</v>
      </c>
      <c r="P225" s="21"/>
      <c r="Q225">
        <v>100</v>
      </c>
      <c r="R225" t="s">
        <v>199</v>
      </c>
      <c r="T225" s="111">
        <v>72300</v>
      </c>
    </row>
    <row r="226" spans="1:20">
      <c r="A226" s="21" t="s">
        <v>300</v>
      </c>
      <c r="B226" s="111">
        <f t="shared" si="3"/>
        <v>100.46296296296296</v>
      </c>
      <c r="C226" t="s">
        <v>997</v>
      </c>
      <c r="D226" s="46" t="s">
        <v>296</v>
      </c>
      <c r="E226" s="21">
        <v>900</v>
      </c>
      <c r="F226" s="21" t="s">
        <v>20</v>
      </c>
      <c r="G226" s="111">
        <v>5.2000000000000002E-6</v>
      </c>
      <c r="H226" s="111">
        <v>1.4999999999999999E-8</v>
      </c>
      <c r="I226" s="54">
        <v>3.2000000000000001E-2</v>
      </c>
      <c r="J226">
        <v>600</v>
      </c>
      <c r="K226">
        <v>0.8</v>
      </c>
      <c r="L226" s="111">
        <v>10</v>
      </c>
      <c r="M226" s="209">
        <v>1000</v>
      </c>
      <c r="N226" s="21"/>
      <c r="O226" s="111">
        <v>2</v>
      </c>
      <c r="P226" s="21"/>
      <c r="Q226">
        <v>10</v>
      </c>
      <c r="R226" t="s">
        <v>201</v>
      </c>
      <c r="T226" s="111">
        <v>8680000</v>
      </c>
    </row>
    <row r="227" spans="1:20">
      <c r="A227" s="21" t="s">
        <v>301</v>
      </c>
      <c r="B227" s="111">
        <f t="shared" si="3"/>
        <v>9.8611111111111104E-3</v>
      </c>
      <c r="C227" t="s">
        <v>981</v>
      </c>
      <c r="D227" s="46" t="s">
        <v>296</v>
      </c>
      <c r="E227" s="21">
        <v>900</v>
      </c>
      <c r="F227" s="21" t="s">
        <v>20</v>
      </c>
      <c r="G227" s="111">
        <v>2.0999999999999999E-8</v>
      </c>
      <c r="H227" s="111">
        <v>7.1000000000000003E-10</v>
      </c>
      <c r="I227" s="54">
        <v>1E-3</v>
      </c>
      <c r="J227">
        <v>1000</v>
      </c>
      <c r="K227">
        <v>1.6</v>
      </c>
      <c r="L227" s="111">
        <v>1000</v>
      </c>
      <c r="M227" s="209">
        <v>200000</v>
      </c>
      <c r="N227" s="21"/>
      <c r="O227" s="111">
        <v>400</v>
      </c>
      <c r="P227" s="21"/>
      <c r="Q227">
        <v>3</v>
      </c>
      <c r="R227" t="s">
        <v>1045</v>
      </c>
      <c r="T227" s="111">
        <v>852</v>
      </c>
    </row>
    <row r="228" spans="1:20">
      <c r="A228" s="21" t="s">
        <v>302</v>
      </c>
      <c r="B228" s="111">
        <f t="shared" si="3"/>
        <v>1.5277777777777777E-2</v>
      </c>
      <c r="C228" t="s">
        <v>980</v>
      </c>
      <c r="D228" s="46" t="s">
        <v>296</v>
      </c>
      <c r="E228" s="21">
        <v>900</v>
      </c>
      <c r="F228" s="21" t="s">
        <v>20</v>
      </c>
      <c r="G228" s="111">
        <v>1.3000000000000001E-9</v>
      </c>
      <c r="H228" s="111">
        <v>2.2999999999999999E-9</v>
      </c>
      <c r="I228" s="54">
        <v>1.7000000000000001E-2</v>
      </c>
      <c r="J228">
        <v>2000</v>
      </c>
      <c r="K228">
        <v>1.8</v>
      </c>
      <c r="L228" s="111">
        <v>100</v>
      </c>
      <c r="M228" s="209">
        <v>4000000</v>
      </c>
      <c r="N228" s="21"/>
      <c r="O228" s="111">
        <v>6000</v>
      </c>
      <c r="P228" s="21"/>
      <c r="Q228">
        <v>3</v>
      </c>
      <c r="R228" t="s">
        <v>635</v>
      </c>
      <c r="T228" s="111">
        <v>1320</v>
      </c>
    </row>
    <row r="229" spans="1:20">
      <c r="A229" s="21" t="s">
        <v>303</v>
      </c>
      <c r="B229" s="111">
        <f t="shared" si="3"/>
        <v>1.0555555555555556E-2</v>
      </c>
      <c r="C229" t="s">
        <v>982</v>
      </c>
      <c r="D229" s="21" t="s">
        <v>304</v>
      </c>
      <c r="E229" s="21">
        <v>30</v>
      </c>
      <c r="F229" s="21">
        <v>2</v>
      </c>
      <c r="G229" s="111">
        <v>2.9E-11</v>
      </c>
      <c r="H229" s="111">
        <v>3.7000000000000001E-11</v>
      </c>
      <c r="I229" s="54">
        <v>0.183</v>
      </c>
      <c r="J229">
        <v>1000</v>
      </c>
      <c r="K229">
        <v>1.6</v>
      </c>
      <c r="L229" s="111">
        <v>10</v>
      </c>
      <c r="M229" s="209">
        <v>200000000</v>
      </c>
      <c r="N229" s="21"/>
      <c r="O229" s="111">
        <v>300000</v>
      </c>
      <c r="P229" s="21"/>
      <c r="Q229">
        <v>3</v>
      </c>
      <c r="R229" t="s">
        <v>933</v>
      </c>
      <c r="T229" s="111">
        <v>912</v>
      </c>
    </row>
    <row r="230" spans="1:20">
      <c r="A230" s="21" t="s">
        <v>305</v>
      </c>
      <c r="B230" s="111">
        <f t="shared" si="3"/>
        <v>0.39583333333333331</v>
      </c>
      <c r="C230" t="s">
        <v>982</v>
      </c>
      <c r="D230" s="21" t="s">
        <v>304</v>
      </c>
      <c r="E230" s="21">
        <v>30</v>
      </c>
      <c r="F230" s="21">
        <v>2</v>
      </c>
      <c r="G230" s="111">
        <v>7.1000000000000003E-10</v>
      </c>
      <c r="H230" s="111">
        <v>1.2E-9</v>
      </c>
      <c r="I230" s="54">
        <v>0.877</v>
      </c>
      <c r="J230">
        <v>600</v>
      </c>
      <c r="K230">
        <v>1.1000000000000001</v>
      </c>
      <c r="L230" s="111">
        <v>10</v>
      </c>
      <c r="M230" s="209">
        <v>7000000</v>
      </c>
      <c r="N230" s="21"/>
      <c r="O230" s="111">
        <v>10000</v>
      </c>
      <c r="P230" s="21"/>
      <c r="Q230">
        <v>3</v>
      </c>
      <c r="T230" s="111">
        <v>34200</v>
      </c>
    </row>
    <row r="231" spans="1:20">
      <c r="A231" s="21" t="s">
        <v>306</v>
      </c>
      <c r="B231" s="111">
        <f t="shared" si="3"/>
        <v>3.2638888888888888</v>
      </c>
      <c r="C231" t="s">
        <v>984</v>
      </c>
      <c r="D231" s="21" t="s">
        <v>304</v>
      </c>
      <c r="E231" s="21">
        <v>30</v>
      </c>
      <c r="F231" s="21">
        <v>2</v>
      </c>
      <c r="G231" s="111">
        <v>2.8000000000000002E-10</v>
      </c>
      <c r="H231" s="111">
        <v>1.8999999999999999E-10</v>
      </c>
      <c r="I231" s="54">
        <v>2.5000000000000001E-2</v>
      </c>
      <c r="J231">
        <v>30</v>
      </c>
      <c r="K231">
        <v>0.3</v>
      </c>
      <c r="L231" s="111">
        <v>100</v>
      </c>
      <c r="M231" s="209">
        <v>20000000</v>
      </c>
      <c r="N231" s="21"/>
      <c r="O231" s="111">
        <v>30000</v>
      </c>
      <c r="P231" s="21"/>
      <c r="Q231">
        <v>30</v>
      </c>
      <c r="T231" s="111">
        <v>282000</v>
      </c>
    </row>
    <row r="232" spans="1:20">
      <c r="A232" s="21" t="s">
        <v>307</v>
      </c>
      <c r="B232" s="111">
        <f t="shared" si="3"/>
        <v>4.6990740740740743E-2</v>
      </c>
      <c r="C232" t="s">
        <v>982</v>
      </c>
      <c r="D232" s="21" t="s">
        <v>304</v>
      </c>
      <c r="E232" s="21">
        <v>30</v>
      </c>
      <c r="F232" s="21">
        <v>2</v>
      </c>
      <c r="G232" s="111">
        <v>8.1000000000000005E-11</v>
      </c>
      <c r="H232" s="111">
        <v>1E-10</v>
      </c>
      <c r="I232" s="54">
        <v>0.14899999999999999</v>
      </c>
      <c r="J232">
        <v>1000</v>
      </c>
      <c r="K232">
        <v>1.5</v>
      </c>
      <c r="L232" s="111">
        <v>10</v>
      </c>
      <c r="M232" s="209">
        <v>60000000</v>
      </c>
      <c r="N232" s="21"/>
      <c r="O232" s="111">
        <v>100000</v>
      </c>
      <c r="P232" s="21"/>
      <c r="Q232">
        <v>3</v>
      </c>
      <c r="T232" s="111">
        <v>4060</v>
      </c>
    </row>
    <row r="233" spans="1:20">
      <c r="A233" s="21" t="s">
        <v>308</v>
      </c>
      <c r="B233" s="111">
        <f t="shared" si="3"/>
        <v>1.4699074074074074E-2</v>
      </c>
      <c r="C233" t="s">
        <v>989</v>
      </c>
      <c r="D233" s="21" t="s">
        <v>304</v>
      </c>
      <c r="E233" s="21">
        <v>30</v>
      </c>
      <c r="F233" s="21">
        <v>2</v>
      </c>
      <c r="G233" s="111">
        <v>2.6000000000000001E-11</v>
      </c>
      <c r="H233" s="111">
        <v>3.1000000000000003E-11</v>
      </c>
      <c r="I233" s="54">
        <v>1E-3</v>
      </c>
      <c r="J233">
        <v>1000</v>
      </c>
      <c r="K233">
        <v>1.6</v>
      </c>
      <c r="L233" s="111">
        <v>100</v>
      </c>
      <c r="M233" s="209">
        <v>200000000</v>
      </c>
      <c r="N233" s="21"/>
      <c r="O233" s="111">
        <v>300000</v>
      </c>
      <c r="P233" s="21"/>
      <c r="Q233">
        <v>3</v>
      </c>
      <c r="T233" s="111">
        <v>1270</v>
      </c>
    </row>
    <row r="234" spans="1:20">
      <c r="A234" s="21" t="s">
        <v>309</v>
      </c>
      <c r="B234" s="111">
        <f t="shared" si="3"/>
        <v>0.58796296296296291</v>
      </c>
      <c r="C234" t="s">
        <v>981</v>
      </c>
      <c r="D234" s="21" t="s">
        <v>304</v>
      </c>
      <c r="E234" s="21">
        <v>30</v>
      </c>
      <c r="F234" s="21">
        <v>2</v>
      </c>
      <c r="G234" s="111">
        <v>8.3999999999999999E-10</v>
      </c>
      <c r="H234" s="111">
        <v>1.0999999999999999E-9</v>
      </c>
      <c r="I234" s="54">
        <v>0.38600000000000001</v>
      </c>
      <c r="J234">
        <v>1000</v>
      </c>
      <c r="K234">
        <v>1.7</v>
      </c>
      <c r="L234" s="111">
        <v>10</v>
      </c>
      <c r="M234" s="209">
        <v>6000000</v>
      </c>
      <c r="N234" s="21"/>
      <c r="O234" s="111">
        <v>10000</v>
      </c>
      <c r="P234" s="21"/>
      <c r="Q234">
        <v>3</v>
      </c>
      <c r="T234" s="111">
        <v>50800</v>
      </c>
    </row>
    <row r="235" spans="1:20">
      <c r="A235" s="21" t="s">
        <v>310</v>
      </c>
      <c r="B235" s="111">
        <f t="shared" si="3"/>
        <v>0.20254629629629631</v>
      </c>
      <c r="C235" t="s">
        <v>981</v>
      </c>
      <c r="D235" s="21" t="s">
        <v>304</v>
      </c>
      <c r="E235" s="21">
        <v>30</v>
      </c>
      <c r="F235" s="21">
        <v>2</v>
      </c>
      <c r="G235" s="111">
        <v>2.0000000000000001E-10</v>
      </c>
      <c r="H235" s="111">
        <v>2.5999999999999998E-10</v>
      </c>
      <c r="I235" s="54">
        <v>5.1999999999999998E-2</v>
      </c>
      <c r="J235">
        <v>1000</v>
      </c>
      <c r="K235">
        <v>1.6</v>
      </c>
      <c r="L235" s="111">
        <v>100</v>
      </c>
      <c r="M235" s="209">
        <v>30000000</v>
      </c>
      <c r="N235" s="21"/>
      <c r="O235" s="111">
        <v>40000</v>
      </c>
      <c r="P235" s="21"/>
      <c r="Q235">
        <v>3</v>
      </c>
      <c r="T235" s="111">
        <v>17500</v>
      </c>
    </row>
    <row r="236" spans="1:20">
      <c r="A236" s="21" t="s">
        <v>311</v>
      </c>
      <c r="B236" s="111">
        <f t="shared" si="3"/>
        <v>1.5972222222222221E-2</v>
      </c>
      <c r="C236" t="s">
        <v>982</v>
      </c>
      <c r="D236" s="21" t="s">
        <v>312</v>
      </c>
      <c r="E236" s="21">
        <v>1313</v>
      </c>
      <c r="F236" s="21">
        <v>3273</v>
      </c>
      <c r="G236" s="111">
        <v>3.5000000000000002E-11</v>
      </c>
      <c r="H236" s="111">
        <v>4.4000000000000003E-11</v>
      </c>
      <c r="I236" s="54">
        <v>0.36</v>
      </c>
      <c r="J236">
        <v>500</v>
      </c>
      <c r="K236">
        <v>0.9</v>
      </c>
      <c r="L236" s="111">
        <v>10</v>
      </c>
      <c r="M236" s="209">
        <v>100000000</v>
      </c>
      <c r="N236" s="21"/>
      <c r="O236" s="111">
        <v>200000</v>
      </c>
      <c r="P236" s="21"/>
      <c r="Q236">
        <v>10</v>
      </c>
      <c r="R236" t="s">
        <v>273</v>
      </c>
      <c r="T236" s="111">
        <v>1380</v>
      </c>
    </row>
    <row r="237" spans="1:20">
      <c r="A237" s="21" t="s">
        <v>313</v>
      </c>
      <c r="B237" s="111">
        <f t="shared" si="3"/>
        <v>48.263888888888886</v>
      </c>
      <c r="C237" t="s">
        <v>984</v>
      </c>
      <c r="D237" s="21" t="s">
        <v>312</v>
      </c>
      <c r="E237" s="21">
        <v>1313</v>
      </c>
      <c r="F237" s="21">
        <v>3273</v>
      </c>
      <c r="G237" s="111">
        <v>5.2000000000000002E-9</v>
      </c>
      <c r="H237" s="111">
        <v>9.5999999999999999E-10</v>
      </c>
      <c r="I237" s="54">
        <v>5.7000000000000002E-2</v>
      </c>
      <c r="J237">
        <v>600</v>
      </c>
      <c r="K237">
        <v>0.9</v>
      </c>
      <c r="L237" s="111">
        <v>1</v>
      </c>
      <c r="M237" s="209">
        <v>1000000</v>
      </c>
      <c r="N237" s="21"/>
      <c r="O237" s="111">
        <v>2000</v>
      </c>
      <c r="P237" s="21"/>
      <c r="Q237">
        <v>10</v>
      </c>
      <c r="R237" t="s">
        <v>275</v>
      </c>
      <c r="T237" s="111">
        <v>4170000</v>
      </c>
    </row>
    <row r="238" spans="1:20">
      <c r="A238" s="21" t="s">
        <v>314</v>
      </c>
      <c r="B238" s="111">
        <f t="shared" si="3"/>
        <v>1.5856481481481481</v>
      </c>
      <c r="C238" t="s">
        <v>982</v>
      </c>
      <c r="D238" s="21" t="s">
        <v>312</v>
      </c>
      <c r="E238" s="21">
        <v>1313</v>
      </c>
      <c r="F238" s="21">
        <v>3273</v>
      </c>
      <c r="G238" s="111">
        <v>5.9000000000000003E-10</v>
      </c>
      <c r="H238" s="111">
        <v>6.0999999999999996E-10</v>
      </c>
      <c r="I238" s="54">
        <v>0.20599999999999999</v>
      </c>
      <c r="J238">
        <v>400</v>
      </c>
      <c r="K238">
        <v>0.4</v>
      </c>
      <c r="L238" s="111">
        <v>10</v>
      </c>
      <c r="M238" s="209">
        <v>8000000</v>
      </c>
      <c r="N238" s="21"/>
      <c r="O238" s="111">
        <v>10000</v>
      </c>
      <c r="P238" s="21"/>
      <c r="Q238">
        <v>10</v>
      </c>
      <c r="R238" t="s">
        <v>276</v>
      </c>
      <c r="T238" s="111">
        <v>137000</v>
      </c>
    </row>
    <row r="239" spans="1:20">
      <c r="A239" s="21" t="s">
        <v>315</v>
      </c>
      <c r="B239" s="111">
        <f t="shared" si="3"/>
        <v>27199.074074074073</v>
      </c>
      <c r="C239" t="s">
        <v>316</v>
      </c>
      <c r="D239" s="21" t="s">
        <v>312</v>
      </c>
      <c r="E239" s="21">
        <v>1313</v>
      </c>
      <c r="F239" s="21">
        <v>3273</v>
      </c>
      <c r="G239" s="111">
        <v>3.0000000000000001E-5</v>
      </c>
      <c r="H239" s="111">
        <v>5.5000000000000003E-8</v>
      </c>
      <c r="I239" s="54">
        <v>1E-3</v>
      </c>
      <c r="J239">
        <v>1</v>
      </c>
      <c r="K239">
        <v>0.1</v>
      </c>
      <c r="L239" s="111">
        <v>1</v>
      </c>
      <c r="M239" s="209">
        <v>200</v>
      </c>
      <c r="N239" s="21" t="s">
        <v>56</v>
      </c>
      <c r="O239" s="111">
        <v>0.3</v>
      </c>
      <c r="P239" s="21"/>
      <c r="Q239">
        <v>3</v>
      </c>
      <c r="T239" s="111">
        <v>2350000000</v>
      </c>
    </row>
    <row r="240" spans="1:20">
      <c r="A240" s="21" t="s">
        <v>317</v>
      </c>
      <c r="B240" s="111">
        <f t="shared" si="3"/>
        <v>9.2824074074074066</v>
      </c>
      <c r="C240" t="s">
        <v>982</v>
      </c>
      <c r="D240" s="21" t="s">
        <v>312</v>
      </c>
      <c r="E240" s="21">
        <v>1313</v>
      </c>
      <c r="F240" s="21">
        <v>3273</v>
      </c>
      <c r="G240" s="111">
        <v>7.8999999999999996E-10</v>
      </c>
      <c r="H240" s="111">
        <v>4.5E-10</v>
      </c>
      <c r="I240" s="54">
        <v>7.5999999999999998E-2</v>
      </c>
      <c r="J240">
        <v>400</v>
      </c>
      <c r="K240">
        <v>0.6</v>
      </c>
      <c r="L240" s="111">
        <v>10</v>
      </c>
      <c r="M240" s="209">
        <v>6000000</v>
      </c>
      <c r="N240" s="21"/>
      <c r="O240" s="111">
        <v>10000</v>
      </c>
      <c r="P240" s="21"/>
      <c r="Q240">
        <v>10</v>
      </c>
      <c r="R240" t="s">
        <v>278</v>
      </c>
      <c r="T240" s="111">
        <v>802000</v>
      </c>
    </row>
    <row r="241" spans="1:20">
      <c r="A241" s="21" t="s">
        <v>318</v>
      </c>
      <c r="B241" s="111">
        <f t="shared" si="3"/>
        <v>123.8425925925926</v>
      </c>
      <c r="C241" t="s">
        <v>1003</v>
      </c>
      <c r="D241" s="21" t="s">
        <v>312</v>
      </c>
      <c r="E241" s="21">
        <v>1313</v>
      </c>
      <c r="F241" s="21">
        <v>3273</v>
      </c>
      <c r="G241" s="111">
        <v>9.2999999999999999E-10</v>
      </c>
      <c r="H241" s="111">
        <v>2.0000000000000001E-10</v>
      </c>
      <c r="I241" s="54">
        <v>1.7999999999999999E-2</v>
      </c>
      <c r="J241">
        <v>200</v>
      </c>
      <c r="K241">
        <v>0.2</v>
      </c>
      <c r="L241" s="111">
        <v>10</v>
      </c>
      <c r="M241" s="209">
        <v>5000000</v>
      </c>
      <c r="N241" s="21"/>
      <c r="O241" s="111">
        <v>9000</v>
      </c>
      <c r="P241" s="21"/>
      <c r="Q241">
        <v>30</v>
      </c>
      <c r="R241" t="s">
        <v>741</v>
      </c>
      <c r="T241" s="111">
        <v>10700000</v>
      </c>
    </row>
    <row r="242" spans="1:20">
      <c r="A242" s="21" t="s">
        <v>319</v>
      </c>
      <c r="B242" s="111">
        <f t="shared" si="3"/>
        <v>3.9467592592592592E+16</v>
      </c>
      <c r="C242" t="s">
        <v>316</v>
      </c>
      <c r="D242" s="21" t="s">
        <v>312</v>
      </c>
      <c r="E242" s="21">
        <v>1313</v>
      </c>
      <c r="F242" s="21">
        <v>3273</v>
      </c>
      <c r="G242" s="111">
        <v>2.1999999999999999E-5</v>
      </c>
      <c r="H242" s="111">
        <v>4.1000000000000003E-8</v>
      </c>
      <c r="I242" s="54">
        <v>1E-3</v>
      </c>
      <c r="J242">
        <v>1</v>
      </c>
      <c r="K242">
        <v>0.1</v>
      </c>
      <c r="L242" s="111">
        <v>10</v>
      </c>
      <c r="M242" s="209">
        <v>200</v>
      </c>
      <c r="N242" s="21" t="s">
        <v>56</v>
      </c>
      <c r="O242" s="111">
        <v>0.4</v>
      </c>
      <c r="P242" s="21"/>
      <c r="Q242">
        <v>3</v>
      </c>
      <c r="T242" s="111">
        <v>3.41E+21</v>
      </c>
    </row>
    <row r="243" spans="1:20">
      <c r="A243" s="21" t="s">
        <v>320</v>
      </c>
      <c r="B243" s="111">
        <f t="shared" si="3"/>
        <v>240.74074074074073</v>
      </c>
      <c r="C243" t="s">
        <v>984</v>
      </c>
      <c r="D243" s="21" t="s">
        <v>312</v>
      </c>
      <c r="E243" s="21">
        <v>1313</v>
      </c>
      <c r="F243" s="21">
        <v>3273</v>
      </c>
      <c r="G243" s="111">
        <v>2.5000000000000001E-9</v>
      </c>
      <c r="H243" s="111">
        <v>2.7E-10</v>
      </c>
      <c r="I243" s="54">
        <v>2.9000000000000001E-2</v>
      </c>
      <c r="J243">
        <v>30</v>
      </c>
      <c r="K243">
        <v>0.1</v>
      </c>
      <c r="L243" s="111">
        <v>10</v>
      </c>
      <c r="M243" s="209">
        <v>2000000</v>
      </c>
      <c r="N243" s="21"/>
      <c r="O243" s="111">
        <v>3000</v>
      </c>
      <c r="P243" s="21"/>
      <c r="Q243">
        <v>100</v>
      </c>
      <c r="T243" s="111">
        <v>20800000</v>
      </c>
    </row>
    <row r="244" spans="1:20">
      <c r="A244" s="21" t="s">
        <v>321</v>
      </c>
      <c r="B244" s="111">
        <f t="shared" si="3"/>
        <v>0.76967592592592593</v>
      </c>
      <c r="C244" t="s">
        <v>981</v>
      </c>
      <c r="D244" s="21" t="s">
        <v>312</v>
      </c>
      <c r="E244" s="21">
        <v>1313</v>
      </c>
      <c r="F244" s="21">
        <v>3273</v>
      </c>
      <c r="G244" s="111">
        <v>3.9E-10</v>
      </c>
      <c r="H244" s="111">
        <v>4.8999999999999996E-10</v>
      </c>
      <c r="I244" s="54">
        <v>0.01</v>
      </c>
      <c r="J244">
        <v>1000</v>
      </c>
      <c r="K244">
        <v>1.5</v>
      </c>
      <c r="L244" s="111">
        <v>100</v>
      </c>
      <c r="M244" s="209">
        <v>10000000</v>
      </c>
      <c r="N244" s="21"/>
      <c r="O244" s="111">
        <v>20000</v>
      </c>
      <c r="P244" s="21"/>
      <c r="Q244">
        <v>3</v>
      </c>
      <c r="T244" s="111">
        <v>66500</v>
      </c>
    </row>
    <row r="245" spans="1:20">
      <c r="A245" s="21" t="s">
        <v>322</v>
      </c>
      <c r="B245" s="111">
        <f t="shared" si="3"/>
        <v>9.4212962962962957E-2</v>
      </c>
      <c r="C245" t="s">
        <v>982</v>
      </c>
      <c r="D245" s="21" t="s">
        <v>323</v>
      </c>
      <c r="E245" s="21">
        <v>959</v>
      </c>
      <c r="F245" s="21">
        <v>3273</v>
      </c>
      <c r="G245" s="111">
        <v>1.2999999999999999E-10</v>
      </c>
      <c r="H245" s="111">
        <v>1E-10</v>
      </c>
      <c r="I245" s="54">
        <v>0.108</v>
      </c>
      <c r="J245">
        <v>400</v>
      </c>
      <c r="K245">
        <v>0.5</v>
      </c>
      <c r="L245" s="111">
        <v>10</v>
      </c>
      <c r="M245" s="209">
        <v>40000000</v>
      </c>
      <c r="N245" s="21"/>
      <c r="O245" s="111">
        <v>60000</v>
      </c>
      <c r="P245" s="21"/>
      <c r="Q245">
        <v>10</v>
      </c>
      <c r="R245" t="s">
        <v>305</v>
      </c>
      <c r="T245" s="111">
        <v>8140</v>
      </c>
    </row>
    <row r="246" spans="1:20">
      <c r="A246" s="21" t="s">
        <v>324</v>
      </c>
      <c r="B246" s="111">
        <f t="shared" si="3"/>
        <v>1.3078703703703703E-2</v>
      </c>
      <c r="C246" t="s">
        <v>982</v>
      </c>
      <c r="D246" s="21" t="s">
        <v>323</v>
      </c>
      <c r="E246" s="21">
        <v>959</v>
      </c>
      <c r="F246" s="21">
        <v>3273</v>
      </c>
      <c r="G246" s="111">
        <v>4.1999999999999997E-11</v>
      </c>
      <c r="H246" s="111">
        <v>6.4999999999999995E-11</v>
      </c>
      <c r="I246" s="54">
        <v>0.40699999999999997</v>
      </c>
      <c r="J246">
        <v>1000</v>
      </c>
      <c r="K246">
        <v>1.7</v>
      </c>
      <c r="L246" s="111">
        <v>10</v>
      </c>
      <c r="M246" s="209">
        <v>100000000</v>
      </c>
      <c r="N246" s="21"/>
      <c r="O246" s="111">
        <v>200000</v>
      </c>
      <c r="P246" s="21"/>
      <c r="Q246">
        <v>3</v>
      </c>
      <c r="R246" t="s">
        <v>306</v>
      </c>
      <c r="T246" s="111">
        <v>1130</v>
      </c>
    </row>
    <row r="247" spans="1:20">
      <c r="A247" s="21" t="s">
        <v>325</v>
      </c>
      <c r="B247" s="111">
        <f t="shared" si="3"/>
        <v>270.83333333333331</v>
      </c>
      <c r="C247" t="s">
        <v>984</v>
      </c>
      <c r="D247" s="21" t="s">
        <v>323</v>
      </c>
      <c r="E247" s="21">
        <v>959</v>
      </c>
      <c r="F247" s="21">
        <v>3273</v>
      </c>
      <c r="G247" s="111">
        <v>7.8999999999999996E-9</v>
      </c>
      <c r="H247" s="111">
        <v>1.3000000000000001E-9</v>
      </c>
      <c r="I247" s="54">
        <v>1E-3</v>
      </c>
      <c r="J247">
        <v>10</v>
      </c>
      <c r="K247">
        <v>0.1</v>
      </c>
      <c r="L247" s="111">
        <v>10</v>
      </c>
      <c r="M247" s="209">
        <v>600000</v>
      </c>
      <c r="N247" s="21"/>
      <c r="O247" s="111">
        <v>1000</v>
      </c>
      <c r="P247" s="21"/>
      <c r="Q247">
        <v>300</v>
      </c>
      <c r="R247" t="s">
        <v>307</v>
      </c>
      <c r="T247" s="111">
        <v>23400000</v>
      </c>
    </row>
    <row r="248" spans="1:20">
      <c r="A248" s="21" t="s">
        <v>326</v>
      </c>
      <c r="B248" s="111">
        <f t="shared" si="3"/>
        <v>1.6319444444444444</v>
      </c>
      <c r="C248" t="s">
        <v>982</v>
      </c>
      <c r="D248" s="21" t="s">
        <v>323</v>
      </c>
      <c r="E248" s="21">
        <v>959</v>
      </c>
      <c r="F248" s="21">
        <v>3273</v>
      </c>
      <c r="G248" s="111">
        <v>3.7000000000000001E-10</v>
      </c>
      <c r="H248" s="111">
        <v>2.4E-10</v>
      </c>
      <c r="I248" s="54">
        <v>0.13200000000000001</v>
      </c>
      <c r="J248">
        <v>500</v>
      </c>
      <c r="K248">
        <v>0.6</v>
      </c>
      <c r="L248" s="111">
        <v>10</v>
      </c>
      <c r="M248" s="209">
        <v>10000000</v>
      </c>
      <c r="N248" s="21"/>
      <c r="O248" s="111">
        <v>20000</v>
      </c>
      <c r="P248" s="21"/>
      <c r="Q248">
        <v>10</v>
      </c>
      <c r="T248" s="111">
        <v>141000</v>
      </c>
    </row>
    <row r="249" spans="1:20">
      <c r="A249" s="21" t="s">
        <v>327</v>
      </c>
      <c r="B249" s="111">
        <f t="shared" si="3"/>
        <v>11.435185185185185</v>
      </c>
      <c r="C249" t="s">
        <v>984</v>
      </c>
      <c r="D249" s="21" t="s">
        <v>323</v>
      </c>
      <c r="E249" s="21">
        <v>959</v>
      </c>
      <c r="F249" s="21">
        <v>3273</v>
      </c>
      <c r="G249" s="111">
        <v>1.1000000000000001E-11</v>
      </c>
      <c r="H249" s="111">
        <v>1.2000000000000001E-11</v>
      </c>
      <c r="I249" s="54">
        <v>1E-3</v>
      </c>
      <c r="J249">
        <v>10</v>
      </c>
      <c r="K249">
        <v>0.1</v>
      </c>
      <c r="L249" s="111">
        <v>10000</v>
      </c>
      <c r="M249" s="209">
        <v>500000000</v>
      </c>
      <c r="N249" s="21"/>
      <c r="O249" s="111">
        <v>800000</v>
      </c>
      <c r="P249" s="21"/>
      <c r="Q249">
        <v>1000</v>
      </c>
      <c r="T249" s="111">
        <v>988000</v>
      </c>
    </row>
    <row r="250" spans="1:20">
      <c r="A250" s="21" t="s">
        <v>328</v>
      </c>
      <c r="B250" s="111">
        <f t="shared" si="3"/>
        <v>5.752314814814815E-2</v>
      </c>
      <c r="C250" t="s">
        <v>981</v>
      </c>
      <c r="D250" s="21" t="s">
        <v>323</v>
      </c>
      <c r="E250" s="21">
        <v>959</v>
      </c>
      <c r="F250" s="21">
        <v>3273</v>
      </c>
      <c r="G250" s="111">
        <v>5.4000000000000001E-11</v>
      </c>
      <c r="H250" s="111">
        <v>4.6000000000000003E-11</v>
      </c>
      <c r="I250" s="54">
        <v>6.0000000000000001E-3</v>
      </c>
      <c r="J250">
        <v>1000</v>
      </c>
      <c r="K250">
        <v>1.6</v>
      </c>
      <c r="L250" s="111">
        <v>1000</v>
      </c>
      <c r="M250" s="209">
        <v>90000000</v>
      </c>
      <c r="N250" s="21"/>
      <c r="O250" s="111">
        <v>200000</v>
      </c>
      <c r="P250" s="21"/>
      <c r="Q250">
        <v>3</v>
      </c>
      <c r="T250" s="111">
        <v>4970</v>
      </c>
    </row>
    <row r="251" spans="1:20">
      <c r="A251" s="21" t="s">
        <v>329</v>
      </c>
      <c r="B251" s="111">
        <f t="shared" si="3"/>
        <v>0.47106481481481483</v>
      </c>
      <c r="C251" t="s">
        <v>981</v>
      </c>
      <c r="D251" s="21" t="s">
        <v>323</v>
      </c>
      <c r="E251" s="21">
        <v>959</v>
      </c>
      <c r="F251" s="21">
        <v>3273</v>
      </c>
      <c r="G251" s="111">
        <v>4.5E-10</v>
      </c>
      <c r="H251" s="111">
        <v>3.3E-10</v>
      </c>
      <c r="I251" s="54">
        <v>0.16300000000000001</v>
      </c>
      <c r="J251">
        <v>1000</v>
      </c>
      <c r="K251">
        <v>1.6</v>
      </c>
      <c r="L251" s="111">
        <v>10</v>
      </c>
      <c r="M251" s="209">
        <v>10000000</v>
      </c>
      <c r="N251" s="21"/>
      <c r="O251" s="111">
        <v>20000</v>
      </c>
      <c r="P251" s="21"/>
      <c r="Q251">
        <v>3</v>
      </c>
      <c r="T251" s="111">
        <v>40700</v>
      </c>
    </row>
    <row r="252" spans="1:20">
      <c r="A252" s="21" t="s">
        <v>330</v>
      </c>
      <c r="B252" s="111">
        <f t="shared" si="3"/>
        <v>6.1111111111111109E-2</v>
      </c>
      <c r="C252" t="s">
        <v>981</v>
      </c>
      <c r="D252" s="21" t="s">
        <v>323</v>
      </c>
      <c r="E252" s="21">
        <v>959</v>
      </c>
      <c r="F252" s="21">
        <v>3273</v>
      </c>
      <c r="G252" s="111">
        <v>1.4000000000000001E-10</v>
      </c>
      <c r="H252" s="111">
        <v>1.2E-10</v>
      </c>
      <c r="I252" s="54">
        <v>4.4999999999999998E-2</v>
      </c>
      <c r="J252">
        <v>1000</v>
      </c>
      <c r="K252">
        <v>1.5</v>
      </c>
      <c r="L252" s="111">
        <v>100</v>
      </c>
      <c r="M252" s="209">
        <v>40000000</v>
      </c>
      <c r="N252" s="21"/>
      <c r="O252" s="111">
        <v>60000</v>
      </c>
      <c r="P252" s="21"/>
      <c r="Q252">
        <v>3</v>
      </c>
      <c r="R252" t="s">
        <v>103</v>
      </c>
      <c r="T252" s="111">
        <v>5280</v>
      </c>
    </row>
    <row r="253" spans="1:20">
      <c r="A253" s="21" t="s">
        <v>331</v>
      </c>
      <c r="B253" s="111">
        <f t="shared" si="3"/>
        <v>4502.3148148148148</v>
      </c>
      <c r="C253" t="s">
        <v>91</v>
      </c>
      <c r="D253" s="21" t="s">
        <v>332</v>
      </c>
      <c r="E253" s="21">
        <v>-259</v>
      </c>
      <c r="F253" s="21">
        <v>-253</v>
      </c>
      <c r="G253" s="111">
        <v>1.8000000000000001E-15</v>
      </c>
      <c r="H253" s="111">
        <v>1.7999999999999999E-11</v>
      </c>
      <c r="I253" s="54">
        <v>1E-3</v>
      </c>
      <c r="J253">
        <v>1</v>
      </c>
      <c r="K253">
        <v>0.1</v>
      </c>
      <c r="L253" s="111">
        <v>100</v>
      </c>
      <c r="M253" s="209">
        <v>100000000</v>
      </c>
      <c r="N253" s="21"/>
      <c r="O253" s="111">
        <v>5000000000</v>
      </c>
      <c r="P253" s="21"/>
      <c r="Q253">
        <v>1000</v>
      </c>
      <c r="T253" s="111">
        <v>389000000</v>
      </c>
    </row>
    <row r="254" spans="1:20">
      <c r="A254" s="21" t="s">
        <v>333</v>
      </c>
      <c r="B254" s="111">
        <f t="shared" si="3"/>
        <v>4502.3148148148148</v>
      </c>
      <c r="C254" t="s">
        <v>91</v>
      </c>
      <c r="D254" s="21" t="s">
        <v>332</v>
      </c>
      <c r="E254" s="21">
        <v>-259</v>
      </c>
      <c r="F254" s="21">
        <v>-253</v>
      </c>
      <c r="G254" s="111">
        <v>1.7999999999999999E-11</v>
      </c>
      <c r="H254" s="111">
        <v>1.7999999999999999E-11</v>
      </c>
      <c r="I254" s="54">
        <v>1E-3</v>
      </c>
      <c r="J254">
        <v>1</v>
      </c>
      <c r="K254">
        <v>0.1</v>
      </c>
      <c r="L254" s="111">
        <v>100</v>
      </c>
      <c r="M254" s="209">
        <v>3000000000000</v>
      </c>
      <c r="N254" s="21"/>
      <c r="O254" s="111">
        <v>500000</v>
      </c>
      <c r="P254" s="21"/>
      <c r="Q254">
        <v>1000</v>
      </c>
      <c r="T254" s="111">
        <v>389000000</v>
      </c>
    </row>
    <row r="255" spans="1:20">
      <c r="A255" s="21" t="s">
        <v>334</v>
      </c>
      <c r="B255" s="111">
        <f t="shared" si="3"/>
        <v>4502.3148148148148</v>
      </c>
      <c r="C255" t="s">
        <v>91</v>
      </c>
      <c r="D255" s="21" t="s">
        <v>332</v>
      </c>
      <c r="E255" s="21">
        <v>-259</v>
      </c>
      <c r="F255" s="21">
        <v>-253</v>
      </c>
      <c r="G255" s="111">
        <v>4.1000000000000001E-11</v>
      </c>
      <c r="H255" s="111">
        <v>4.1999999999999997E-11</v>
      </c>
      <c r="I255" s="54">
        <v>1E-3</v>
      </c>
      <c r="J255">
        <v>1</v>
      </c>
      <c r="K255">
        <v>0.1</v>
      </c>
      <c r="L255" s="111">
        <v>100</v>
      </c>
      <c r="M255" s="209">
        <v>300000000</v>
      </c>
      <c r="N255" s="21"/>
      <c r="O255" s="111">
        <v>200000</v>
      </c>
      <c r="P255" s="21"/>
      <c r="Q255">
        <v>1000</v>
      </c>
      <c r="T255" s="111">
        <v>389000000</v>
      </c>
    </row>
    <row r="256" spans="1:20">
      <c r="A256" s="21" t="s">
        <v>335</v>
      </c>
      <c r="B256" s="111">
        <f t="shared" si="3"/>
        <v>0.66666666666666663</v>
      </c>
      <c r="C256" t="s">
        <v>984</v>
      </c>
      <c r="D256" s="21">
        <v>13</v>
      </c>
      <c r="E256" s="21">
        <v>2230</v>
      </c>
      <c r="F256" s="21" t="s">
        <v>20</v>
      </c>
      <c r="G256" s="111">
        <v>4.3000000000000001E-10</v>
      </c>
      <c r="H256" s="111">
        <v>4.8E-10</v>
      </c>
      <c r="I256" s="54">
        <v>9.0999999999999998E-2</v>
      </c>
      <c r="J256">
        <v>200</v>
      </c>
      <c r="K256">
        <v>0.3</v>
      </c>
      <c r="L256" s="111">
        <v>100</v>
      </c>
      <c r="M256" s="209">
        <v>10000000</v>
      </c>
      <c r="N256" s="21"/>
      <c r="O256" s="111">
        <v>20000</v>
      </c>
      <c r="P256" s="21"/>
      <c r="Q256">
        <v>30</v>
      </c>
      <c r="R256" t="s">
        <v>453</v>
      </c>
      <c r="T256" s="111">
        <v>57600</v>
      </c>
    </row>
    <row r="257" spans="1:20">
      <c r="A257" s="21" t="s">
        <v>336</v>
      </c>
      <c r="B257" s="111">
        <f t="shared" si="3"/>
        <v>682.87037037037032</v>
      </c>
      <c r="C257" t="s">
        <v>984</v>
      </c>
      <c r="D257" s="21">
        <v>13</v>
      </c>
      <c r="E257" s="21">
        <v>2230</v>
      </c>
      <c r="F257" s="21" t="s">
        <v>20</v>
      </c>
      <c r="G257" s="111">
        <v>3.7E-8</v>
      </c>
      <c r="H257" s="111">
        <v>1.0000000000000001E-9</v>
      </c>
      <c r="I257" s="54">
        <v>0.03</v>
      </c>
      <c r="J257">
        <v>100</v>
      </c>
      <c r="K257">
        <v>0.1</v>
      </c>
      <c r="L257" s="111">
        <v>10</v>
      </c>
      <c r="M257" s="209">
        <v>100000</v>
      </c>
      <c r="N257" s="21"/>
      <c r="O257" s="111">
        <v>200</v>
      </c>
      <c r="P257" s="21"/>
      <c r="Q257">
        <v>100</v>
      </c>
      <c r="R257" t="s">
        <v>455</v>
      </c>
      <c r="T257" s="111">
        <v>59000000</v>
      </c>
    </row>
    <row r="258" spans="1:20">
      <c r="A258" s="21" t="s">
        <v>337</v>
      </c>
      <c r="B258" s="111">
        <f t="shared" si="3"/>
        <v>0.98379629629629628</v>
      </c>
      <c r="C258" t="s">
        <v>982</v>
      </c>
      <c r="D258" s="21">
        <v>13</v>
      </c>
      <c r="E258" s="21">
        <v>2230</v>
      </c>
      <c r="F258" s="21" t="s">
        <v>20</v>
      </c>
      <c r="G258" s="111">
        <v>2.1999999999999999E-10</v>
      </c>
      <c r="H258" s="111">
        <v>2.3000000000000001E-10</v>
      </c>
      <c r="I258" s="54">
        <v>7.0999999999999994E-2</v>
      </c>
      <c r="J258">
        <v>300</v>
      </c>
      <c r="K258">
        <v>0.3</v>
      </c>
      <c r="L258" s="111">
        <v>10</v>
      </c>
      <c r="M258" s="209">
        <v>20000000</v>
      </c>
      <c r="N258" s="21"/>
      <c r="O258" s="111">
        <v>40000</v>
      </c>
      <c r="P258" s="21"/>
      <c r="Q258">
        <v>30</v>
      </c>
      <c r="R258" t="s">
        <v>456</v>
      </c>
      <c r="T258" s="111">
        <v>85000</v>
      </c>
    </row>
    <row r="259" spans="1:20">
      <c r="A259" s="21" t="s">
        <v>338</v>
      </c>
      <c r="B259" s="111">
        <f t="shared" si="3"/>
        <v>70.023148148148152</v>
      </c>
      <c r="C259" t="s">
        <v>984</v>
      </c>
      <c r="D259" s="21">
        <v>13</v>
      </c>
      <c r="E259" s="21">
        <v>2230</v>
      </c>
      <c r="F259" s="21" t="s">
        <v>20</v>
      </c>
      <c r="G259" s="111">
        <v>8.7999999999999996E-10</v>
      </c>
      <c r="H259" s="111">
        <v>4.0999999999999998E-10</v>
      </c>
      <c r="I259" s="54">
        <v>6.5000000000000002E-2</v>
      </c>
      <c r="J259">
        <v>200</v>
      </c>
      <c r="K259">
        <v>0.2</v>
      </c>
      <c r="L259" s="111">
        <v>1</v>
      </c>
      <c r="M259" s="209">
        <v>6000000</v>
      </c>
      <c r="N259" s="21"/>
      <c r="O259" s="111">
        <v>9000</v>
      </c>
      <c r="P259" s="21"/>
      <c r="Q259">
        <v>30</v>
      </c>
      <c r="T259" s="111">
        <v>6050000</v>
      </c>
    </row>
    <row r="260" spans="1:20">
      <c r="A260" s="21" t="s">
        <v>339</v>
      </c>
      <c r="B260" s="111">
        <f t="shared" si="3"/>
        <v>3.5648148148148151E-2</v>
      </c>
      <c r="C260" t="s">
        <v>992</v>
      </c>
      <c r="D260" s="21">
        <v>13</v>
      </c>
      <c r="E260" s="21">
        <v>2230</v>
      </c>
      <c r="F260" s="21" t="s">
        <v>20</v>
      </c>
      <c r="G260" s="111">
        <v>1.5E-10</v>
      </c>
      <c r="H260" s="111">
        <v>8.1000000000000005E-11</v>
      </c>
      <c r="I260" s="54">
        <v>0.37</v>
      </c>
      <c r="J260">
        <v>4000</v>
      </c>
      <c r="K260">
        <v>4.5</v>
      </c>
      <c r="L260" s="111">
        <v>10</v>
      </c>
      <c r="M260" s="209">
        <v>30000000</v>
      </c>
      <c r="N260" s="21"/>
      <c r="O260" s="111">
        <v>60000</v>
      </c>
      <c r="P260" s="21"/>
      <c r="Q260">
        <v>1</v>
      </c>
      <c r="T260" s="111">
        <v>3080</v>
      </c>
    </row>
    <row r="261" spans="1:20">
      <c r="A261" s="21" t="s">
        <v>340</v>
      </c>
      <c r="B261" s="111">
        <f t="shared" ref="B261:B324" si="4">T261/86400</f>
        <v>11319.444444444445</v>
      </c>
      <c r="C261" t="s">
        <v>992</v>
      </c>
      <c r="D261" s="21">
        <v>13</v>
      </c>
      <c r="E261" s="21">
        <v>2230</v>
      </c>
      <c r="F261" s="21" t="s">
        <v>20</v>
      </c>
      <c r="G261" s="111">
        <v>3.1E-7</v>
      </c>
      <c r="H261" s="111">
        <v>4.6999999999999999E-9</v>
      </c>
      <c r="I261" s="54">
        <v>0.378</v>
      </c>
      <c r="J261">
        <v>2000</v>
      </c>
      <c r="K261">
        <v>2.1</v>
      </c>
      <c r="L261" s="111">
        <v>10</v>
      </c>
      <c r="M261" s="209">
        <v>20000</v>
      </c>
      <c r="N261" s="21"/>
      <c r="O261" s="111">
        <v>30</v>
      </c>
      <c r="P261" s="21"/>
      <c r="Q261">
        <v>3</v>
      </c>
      <c r="T261" s="111">
        <v>978000000</v>
      </c>
    </row>
    <row r="262" spans="1:20">
      <c r="A262" s="21" t="s">
        <v>341</v>
      </c>
      <c r="B262" s="111">
        <f t="shared" si="4"/>
        <v>25</v>
      </c>
      <c r="C262" t="s">
        <v>992</v>
      </c>
      <c r="D262" s="21">
        <v>13</v>
      </c>
      <c r="E262" s="21">
        <v>2230</v>
      </c>
      <c r="F262" s="21" t="s">
        <v>20</v>
      </c>
      <c r="G262" s="111">
        <v>3.2000000000000001E-9</v>
      </c>
      <c r="H262" s="111">
        <v>1.2E-9</v>
      </c>
      <c r="I262" s="54">
        <v>0.14899999999999999</v>
      </c>
      <c r="J262">
        <v>1000</v>
      </c>
      <c r="K262">
        <v>1.6</v>
      </c>
      <c r="L262" s="111">
        <v>10</v>
      </c>
      <c r="M262" s="209">
        <v>2000000</v>
      </c>
      <c r="N262" s="21"/>
      <c r="O262" s="111">
        <v>3000</v>
      </c>
      <c r="P262" s="21"/>
      <c r="Q262">
        <v>3</v>
      </c>
      <c r="T262" s="111">
        <v>2160000</v>
      </c>
    </row>
    <row r="263" spans="1:20">
      <c r="A263" s="21" t="s">
        <v>342</v>
      </c>
      <c r="B263" s="111">
        <f t="shared" si="4"/>
        <v>0.22916666666666666</v>
      </c>
      <c r="C263" t="s">
        <v>999</v>
      </c>
      <c r="D263" s="21">
        <v>13</v>
      </c>
      <c r="E263" s="21">
        <v>2230</v>
      </c>
      <c r="F263" s="21" t="s">
        <v>20</v>
      </c>
      <c r="G263" s="111">
        <v>2.0000000000000001E-10</v>
      </c>
      <c r="H263" s="111">
        <v>1.7000000000000001E-10</v>
      </c>
      <c r="I263" s="54">
        <v>0.16600000000000001</v>
      </c>
      <c r="J263">
        <v>700</v>
      </c>
      <c r="K263">
        <v>1.1000000000000001</v>
      </c>
      <c r="L263" s="111">
        <v>10</v>
      </c>
      <c r="M263" s="209">
        <v>30000000</v>
      </c>
      <c r="N263" s="21"/>
      <c r="O263" s="111">
        <v>40000</v>
      </c>
      <c r="P263" s="21"/>
      <c r="Q263">
        <v>3</v>
      </c>
      <c r="T263" s="111">
        <v>19800</v>
      </c>
    </row>
    <row r="264" spans="1:20">
      <c r="A264" s="21" t="s">
        <v>343</v>
      </c>
      <c r="B264" s="111">
        <f t="shared" si="4"/>
        <v>42.361111111111114</v>
      </c>
      <c r="C264" t="s">
        <v>981</v>
      </c>
      <c r="D264" s="21">
        <v>13</v>
      </c>
      <c r="E264" s="21">
        <v>2230</v>
      </c>
      <c r="F264" s="21" t="s">
        <v>20</v>
      </c>
      <c r="G264" s="111">
        <v>4.1000000000000003E-9</v>
      </c>
      <c r="H264" s="111">
        <v>1.0999999999999999E-9</v>
      </c>
      <c r="I264" s="54">
        <v>8.8999999999999996E-2</v>
      </c>
      <c r="J264">
        <v>2000</v>
      </c>
      <c r="K264">
        <v>1.9</v>
      </c>
      <c r="L264" s="111">
        <v>1</v>
      </c>
      <c r="M264" s="209">
        <v>1000000</v>
      </c>
      <c r="N264" s="21"/>
      <c r="O264" s="111">
        <v>2000</v>
      </c>
      <c r="P264" s="21"/>
      <c r="Q264">
        <v>3</v>
      </c>
      <c r="T264" s="111">
        <v>3660000</v>
      </c>
    </row>
    <row r="265" spans="1:20">
      <c r="A265" s="21" t="s">
        <v>344</v>
      </c>
      <c r="B265" s="111">
        <f t="shared" si="4"/>
        <v>3287037037.0370369</v>
      </c>
      <c r="C265" t="s">
        <v>981</v>
      </c>
      <c r="D265" s="21">
        <v>13</v>
      </c>
      <c r="E265" s="21">
        <v>2230</v>
      </c>
      <c r="F265" s="21" t="s">
        <v>20</v>
      </c>
      <c r="G265" s="111">
        <v>3.5999999999999999E-7</v>
      </c>
      <c r="H265" s="111">
        <v>3E-9</v>
      </c>
      <c r="I265" s="54">
        <v>3.9E-2</v>
      </c>
      <c r="J265">
        <v>500</v>
      </c>
      <c r="K265">
        <v>0.6</v>
      </c>
      <c r="L265" s="111">
        <v>0.1</v>
      </c>
      <c r="M265" s="209">
        <v>10000</v>
      </c>
      <c r="N265" s="21"/>
      <c r="O265" s="111">
        <v>20</v>
      </c>
      <c r="P265" s="21"/>
      <c r="Q265">
        <v>10</v>
      </c>
      <c r="R265" t="s">
        <v>782</v>
      </c>
      <c r="T265" s="111">
        <v>284000000000000</v>
      </c>
    </row>
    <row r="266" spans="1:20">
      <c r="A266" s="21" t="s">
        <v>345</v>
      </c>
      <c r="B266" s="111">
        <f t="shared" si="4"/>
        <v>4.2708333333333334E-2</v>
      </c>
      <c r="C266" t="s">
        <v>987</v>
      </c>
      <c r="D266" s="21">
        <v>13</v>
      </c>
      <c r="E266" s="21">
        <v>2230</v>
      </c>
      <c r="F266" s="21" t="s">
        <v>20</v>
      </c>
      <c r="G266" s="111">
        <v>7.1E-11</v>
      </c>
      <c r="H266" s="111">
        <v>4.1999999999999997E-11</v>
      </c>
      <c r="I266" s="54">
        <v>0.15</v>
      </c>
      <c r="J266">
        <v>1000</v>
      </c>
      <c r="K266">
        <v>1.8</v>
      </c>
      <c r="L266" s="111">
        <v>10</v>
      </c>
      <c r="M266" s="209">
        <v>70000000</v>
      </c>
      <c r="N266" s="21"/>
      <c r="O266" s="111">
        <v>100000</v>
      </c>
      <c r="P266" s="21"/>
      <c r="Q266">
        <v>3</v>
      </c>
      <c r="R266" t="s">
        <v>1046</v>
      </c>
      <c r="T266" s="111">
        <v>3690</v>
      </c>
    </row>
    <row r="267" spans="1:20">
      <c r="A267" s="21" t="s">
        <v>346</v>
      </c>
      <c r="B267" s="111">
        <f t="shared" si="4"/>
        <v>4.4444444444444446E-2</v>
      </c>
      <c r="C267" t="s">
        <v>981</v>
      </c>
      <c r="D267" s="21">
        <v>13</v>
      </c>
      <c r="E267" s="21">
        <v>2230</v>
      </c>
      <c r="F267" s="21" t="s">
        <v>20</v>
      </c>
      <c r="G267" s="111">
        <v>8.2999999999999998E-11</v>
      </c>
      <c r="H267" s="111">
        <v>7.3000000000000006E-11</v>
      </c>
      <c r="I267" s="54">
        <v>0.11600000000000001</v>
      </c>
      <c r="J267">
        <v>1000</v>
      </c>
      <c r="K267">
        <v>1.6</v>
      </c>
      <c r="L267" s="111">
        <v>10</v>
      </c>
      <c r="M267" s="209">
        <v>60000000</v>
      </c>
      <c r="N267" s="21"/>
      <c r="O267" s="111">
        <v>100000</v>
      </c>
      <c r="P267" s="21"/>
      <c r="Q267">
        <v>3</v>
      </c>
      <c r="R267" t="s">
        <v>784</v>
      </c>
      <c r="T267" s="111">
        <v>3840</v>
      </c>
    </row>
    <row r="268" spans="1:20">
      <c r="A268" s="21" t="s">
        <v>347</v>
      </c>
      <c r="B268" s="111">
        <f t="shared" si="4"/>
        <v>0.17129629629629631</v>
      </c>
      <c r="C268" t="s">
        <v>981</v>
      </c>
      <c r="D268" s="21">
        <v>13</v>
      </c>
      <c r="E268" s="21">
        <v>2230</v>
      </c>
      <c r="F268" s="21" t="s">
        <v>20</v>
      </c>
      <c r="G268" s="111">
        <v>4.5E-10</v>
      </c>
      <c r="H268" s="111">
        <v>5.1999999999999996E-10</v>
      </c>
      <c r="I268" s="54">
        <v>4.2999999999999997E-2</v>
      </c>
      <c r="J268">
        <v>2000</v>
      </c>
      <c r="K268">
        <v>2.2000000000000002</v>
      </c>
      <c r="L268" s="111">
        <v>100</v>
      </c>
      <c r="M268" s="209">
        <v>10000000</v>
      </c>
      <c r="N268" s="21"/>
      <c r="O268" s="111">
        <v>20000</v>
      </c>
      <c r="P268" s="21"/>
      <c r="Q268">
        <v>3</v>
      </c>
      <c r="R268" t="s">
        <v>785</v>
      </c>
      <c r="T268" s="111">
        <v>14800</v>
      </c>
    </row>
    <row r="269" spans="1:20">
      <c r="A269" s="21" t="s">
        <v>348</v>
      </c>
      <c r="B269" s="111">
        <f t="shared" si="4"/>
        <v>0.15856481481481483</v>
      </c>
      <c r="C269" t="s">
        <v>982</v>
      </c>
      <c r="D269" s="21" t="s">
        <v>349</v>
      </c>
      <c r="E269" s="21">
        <v>39</v>
      </c>
      <c r="F269" s="21">
        <v>357</v>
      </c>
      <c r="G269" s="111">
        <v>1E-10</v>
      </c>
      <c r="H269" s="111">
        <v>8.2000000000000001E-11</v>
      </c>
      <c r="I269" s="54">
        <v>3.6999999999999998E-2</v>
      </c>
      <c r="J269">
        <v>800</v>
      </c>
      <c r="K269">
        <v>1.1000000000000001</v>
      </c>
      <c r="L269" s="111">
        <v>100</v>
      </c>
      <c r="M269" s="209">
        <v>50000000</v>
      </c>
      <c r="N269" s="21"/>
      <c r="O269" s="111">
        <v>80000</v>
      </c>
      <c r="P269" s="21"/>
      <c r="Q269">
        <v>3</v>
      </c>
      <c r="R269" t="s">
        <v>106</v>
      </c>
      <c r="T269" s="111">
        <v>13700</v>
      </c>
    </row>
    <row r="270" spans="1:20">
      <c r="A270" s="21" t="s">
        <v>350</v>
      </c>
      <c r="B270" s="111">
        <f t="shared" si="4"/>
        <v>0.49189814814814814</v>
      </c>
      <c r="C270" t="s">
        <v>983</v>
      </c>
      <c r="D270" s="21" t="s">
        <v>349</v>
      </c>
      <c r="E270" s="21">
        <v>39</v>
      </c>
      <c r="F270" s="21">
        <v>357</v>
      </c>
      <c r="G270" s="111">
        <v>3.7999999999999998E-10</v>
      </c>
      <c r="H270" s="111">
        <v>4.0000000000000001E-10</v>
      </c>
      <c r="I270" s="54">
        <v>0.16200000000000001</v>
      </c>
      <c r="J270">
        <v>1000</v>
      </c>
      <c r="K270">
        <v>0.9</v>
      </c>
      <c r="L270" s="111">
        <v>10</v>
      </c>
      <c r="M270" s="209">
        <v>10000000</v>
      </c>
      <c r="N270" s="21"/>
      <c r="O270" s="111">
        <v>20000</v>
      </c>
      <c r="P270" s="21"/>
      <c r="Q270">
        <v>10</v>
      </c>
      <c r="R270" t="s">
        <v>348</v>
      </c>
      <c r="T270" s="111">
        <v>42500</v>
      </c>
    </row>
    <row r="271" spans="1:20">
      <c r="A271" s="21" t="s">
        <v>351</v>
      </c>
      <c r="B271" s="111">
        <f t="shared" si="4"/>
        <v>160879.62962962964</v>
      </c>
      <c r="C271" t="s">
        <v>984</v>
      </c>
      <c r="D271" s="21" t="s">
        <v>349</v>
      </c>
      <c r="E271" s="21">
        <v>39</v>
      </c>
      <c r="F271" s="21">
        <v>357</v>
      </c>
      <c r="G271" s="111">
        <v>1.9000000000000001E-8</v>
      </c>
      <c r="H271" s="111">
        <v>5.1E-8</v>
      </c>
      <c r="I271" s="54">
        <v>1E-3</v>
      </c>
      <c r="J271">
        <v>4</v>
      </c>
      <c r="K271">
        <v>0.1</v>
      </c>
      <c r="L271" s="111">
        <v>0.1</v>
      </c>
      <c r="M271" s="209">
        <v>300000</v>
      </c>
      <c r="N271" s="21"/>
      <c r="O271" s="111">
        <v>400</v>
      </c>
      <c r="P271" s="21"/>
      <c r="Q271">
        <v>3</v>
      </c>
      <c r="R271" t="s">
        <v>108</v>
      </c>
      <c r="T271" s="111">
        <v>13900000000</v>
      </c>
    </row>
    <row r="272" spans="1:20">
      <c r="A272" s="21" t="s">
        <v>352</v>
      </c>
      <c r="B272" s="111">
        <f t="shared" si="4"/>
        <v>0.43865740740740738</v>
      </c>
      <c r="C272" t="s">
        <v>982</v>
      </c>
      <c r="D272" s="21" t="s">
        <v>349</v>
      </c>
      <c r="E272" s="21">
        <v>39</v>
      </c>
      <c r="F272" s="21">
        <v>357</v>
      </c>
      <c r="G272" s="111">
        <v>9.2000000000000005E-11</v>
      </c>
      <c r="H272" s="111">
        <v>9.7000000000000001E-11</v>
      </c>
      <c r="I272" s="54">
        <v>3.4000000000000002E-2</v>
      </c>
      <c r="J272">
        <v>60</v>
      </c>
      <c r="K272">
        <v>0.1</v>
      </c>
      <c r="L272" s="111">
        <v>100</v>
      </c>
      <c r="M272" s="209">
        <v>50000000</v>
      </c>
      <c r="N272" s="21"/>
      <c r="O272" s="111">
        <v>90000</v>
      </c>
      <c r="P272" s="21"/>
      <c r="Q272">
        <v>100</v>
      </c>
      <c r="R272" t="s">
        <v>109</v>
      </c>
      <c r="T272" s="111">
        <v>37900</v>
      </c>
    </row>
    <row r="273" spans="1:20">
      <c r="A273" s="21" t="s">
        <v>353</v>
      </c>
      <c r="B273" s="111">
        <f t="shared" si="4"/>
        <v>1.7361111111111112</v>
      </c>
      <c r="C273" t="s">
        <v>1004</v>
      </c>
      <c r="D273" s="21" t="s">
        <v>349</v>
      </c>
      <c r="E273" s="21">
        <v>39</v>
      </c>
      <c r="F273" s="21">
        <v>357</v>
      </c>
      <c r="G273" s="111">
        <v>6.5000000000000003E-10</v>
      </c>
      <c r="H273" s="111">
        <v>5.6000000000000003E-10</v>
      </c>
      <c r="I273" s="54">
        <v>3.6999999999999998E-2</v>
      </c>
      <c r="J273">
        <v>1000</v>
      </c>
      <c r="K273">
        <v>1.3</v>
      </c>
      <c r="L273" s="111">
        <v>100</v>
      </c>
      <c r="M273" s="209">
        <v>8000000</v>
      </c>
      <c r="N273" s="21"/>
      <c r="O273" s="111">
        <v>10000</v>
      </c>
      <c r="P273" s="21"/>
      <c r="Q273">
        <v>3</v>
      </c>
      <c r="R273" t="s">
        <v>1047</v>
      </c>
      <c r="T273" s="111">
        <v>150000</v>
      </c>
    </row>
    <row r="274" spans="1:20">
      <c r="A274" s="21" t="s">
        <v>354</v>
      </c>
      <c r="B274" s="111">
        <f t="shared" si="4"/>
        <v>2.7083333333333335</v>
      </c>
      <c r="C274" t="s">
        <v>984</v>
      </c>
      <c r="D274" s="21" t="s">
        <v>349</v>
      </c>
      <c r="E274" s="21">
        <v>39</v>
      </c>
      <c r="F274" s="21">
        <v>357</v>
      </c>
      <c r="G274" s="111">
        <v>2.8000000000000002E-10</v>
      </c>
      <c r="H274" s="111">
        <v>2.3000000000000001E-10</v>
      </c>
      <c r="I274" s="54">
        <v>1.4E-2</v>
      </c>
      <c r="J274">
        <v>20</v>
      </c>
      <c r="K274">
        <v>0.1</v>
      </c>
      <c r="L274" s="111">
        <v>100</v>
      </c>
      <c r="M274" s="209">
        <v>20000000</v>
      </c>
      <c r="N274" s="21"/>
      <c r="O274" s="111">
        <v>30000</v>
      </c>
      <c r="P274" s="21"/>
      <c r="Q274">
        <v>100</v>
      </c>
      <c r="T274" s="111">
        <v>234000</v>
      </c>
    </row>
    <row r="275" spans="1:20">
      <c r="A275" s="21" t="s">
        <v>355</v>
      </c>
      <c r="B275" s="111">
        <f t="shared" si="4"/>
        <v>0.99189814814814814</v>
      </c>
      <c r="C275" t="s">
        <v>993</v>
      </c>
      <c r="D275" s="21" t="s">
        <v>349</v>
      </c>
      <c r="E275" s="21">
        <v>39</v>
      </c>
      <c r="F275" s="21">
        <v>357</v>
      </c>
      <c r="G275" s="111">
        <v>6.6E-10</v>
      </c>
      <c r="H275" s="111">
        <v>4.7000000000000003E-10</v>
      </c>
      <c r="I275" s="54">
        <v>1.7000000000000001E-2</v>
      </c>
      <c r="J275">
        <v>3000</v>
      </c>
      <c r="K275">
        <v>2.7</v>
      </c>
      <c r="L275" s="111">
        <v>100</v>
      </c>
      <c r="M275" s="209">
        <v>8000000</v>
      </c>
      <c r="N275" s="21"/>
      <c r="O275" s="111">
        <v>10000</v>
      </c>
      <c r="P275" s="21"/>
      <c r="Q275">
        <v>3</v>
      </c>
      <c r="R275" t="s">
        <v>354</v>
      </c>
      <c r="T275" s="111">
        <v>85700</v>
      </c>
    </row>
    <row r="276" spans="1:20">
      <c r="A276" s="21" t="s">
        <v>356</v>
      </c>
      <c r="B276" s="111">
        <f t="shared" si="4"/>
        <v>2.9629629629629631E-2</v>
      </c>
      <c r="C276" t="s">
        <v>992</v>
      </c>
      <c r="D276" s="21" t="s">
        <v>349</v>
      </c>
      <c r="E276" s="21">
        <v>39</v>
      </c>
      <c r="F276" s="21">
        <v>357</v>
      </c>
      <c r="G276" s="111">
        <v>5.2000000000000001E-11</v>
      </c>
      <c r="H276" s="111">
        <v>3.1000000000000003E-11</v>
      </c>
      <c r="I276" s="54">
        <v>3.2000000000000001E-2</v>
      </c>
      <c r="J276">
        <v>2000</v>
      </c>
      <c r="K276">
        <v>2.2999999999999998</v>
      </c>
      <c r="L276" s="111">
        <v>100</v>
      </c>
      <c r="M276" s="209">
        <v>100000000</v>
      </c>
      <c r="N276" s="21"/>
      <c r="O276" s="111">
        <v>200000</v>
      </c>
      <c r="P276" s="21"/>
      <c r="Q276">
        <v>3</v>
      </c>
      <c r="T276" s="111">
        <v>2560</v>
      </c>
    </row>
    <row r="277" spans="1:20">
      <c r="A277" s="21" t="s">
        <v>357</v>
      </c>
      <c r="B277" s="111">
        <f t="shared" si="4"/>
        <v>46.643518518518519</v>
      </c>
      <c r="C277" t="s">
        <v>981</v>
      </c>
      <c r="D277" s="21" t="s">
        <v>349</v>
      </c>
      <c r="E277" s="21">
        <v>39</v>
      </c>
      <c r="F277" s="21">
        <v>357</v>
      </c>
      <c r="G277" s="111">
        <v>1.9000000000000001E-9</v>
      </c>
      <c r="H277" s="111">
        <v>1.9000000000000001E-9</v>
      </c>
      <c r="I277" s="54">
        <v>3.9E-2</v>
      </c>
      <c r="J277">
        <v>800</v>
      </c>
      <c r="K277">
        <v>0.9</v>
      </c>
      <c r="L277" s="111">
        <v>10</v>
      </c>
      <c r="M277" s="209">
        <v>3000000</v>
      </c>
      <c r="N277" s="21"/>
      <c r="O277" s="111">
        <v>4000</v>
      </c>
      <c r="P277" s="21"/>
      <c r="Q277">
        <v>10</v>
      </c>
      <c r="T277" s="111">
        <v>4030000</v>
      </c>
    </row>
    <row r="278" spans="1:20">
      <c r="A278" s="21" t="s">
        <v>358</v>
      </c>
      <c r="B278" s="111">
        <f t="shared" si="4"/>
        <v>3.3333333333333333E-2</v>
      </c>
      <c r="C278" t="s">
        <v>982</v>
      </c>
      <c r="D278" s="21" t="s">
        <v>359</v>
      </c>
      <c r="E278" s="21">
        <v>1474</v>
      </c>
      <c r="F278" s="21">
        <v>2700</v>
      </c>
      <c r="G278" s="111">
        <v>3.1999999999999999E-11</v>
      </c>
      <c r="H278" s="111">
        <v>3.7000000000000001E-11</v>
      </c>
      <c r="I278" s="54">
        <v>6.6000000000000003E-2</v>
      </c>
      <c r="J278">
        <v>300</v>
      </c>
      <c r="K278">
        <v>0.5</v>
      </c>
      <c r="L278" s="111">
        <v>100</v>
      </c>
      <c r="M278" s="209">
        <v>200000000</v>
      </c>
      <c r="N278" s="21"/>
      <c r="O278" s="111">
        <v>300000</v>
      </c>
      <c r="P278" s="21"/>
      <c r="Q278">
        <v>10</v>
      </c>
      <c r="R278" t="s">
        <v>256</v>
      </c>
      <c r="T278" s="111">
        <v>2880</v>
      </c>
    </row>
    <row r="279" spans="1:20">
      <c r="A279" s="21" t="s">
        <v>360</v>
      </c>
      <c r="B279" s="111">
        <f t="shared" si="4"/>
        <v>8.7500000000000008E-3</v>
      </c>
      <c r="C279" t="s">
        <v>982</v>
      </c>
      <c r="D279" s="21" t="s">
        <v>359</v>
      </c>
      <c r="E279" s="21">
        <v>1474</v>
      </c>
      <c r="F279" s="21">
        <v>2700</v>
      </c>
      <c r="G279" s="111">
        <v>7.5999999999999999E-12</v>
      </c>
      <c r="H279" s="111">
        <v>6.5000000000000002E-12</v>
      </c>
      <c r="I279" s="54">
        <v>8.7999999999999995E-2</v>
      </c>
      <c r="J279">
        <v>300</v>
      </c>
      <c r="K279">
        <v>0.3</v>
      </c>
      <c r="L279" s="111">
        <v>100</v>
      </c>
      <c r="M279" s="209">
        <v>700000000</v>
      </c>
      <c r="N279" s="21"/>
      <c r="O279" s="111">
        <v>1000000</v>
      </c>
      <c r="P279" s="21"/>
      <c r="Q279">
        <v>30</v>
      </c>
      <c r="R279" t="s">
        <v>258</v>
      </c>
      <c r="T279" s="111">
        <v>756</v>
      </c>
    </row>
    <row r="280" spans="1:20">
      <c r="A280" s="21" t="s">
        <v>361</v>
      </c>
      <c r="B280" s="111">
        <f t="shared" si="4"/>
        <v>2.2916666666666665E-2</v>
      </c>
      <c r="C280" t="s">
        <v>982</v>
      </c>
      <c r="D280" s="21" t="s">
        <v>359</v>
      </c>
      <c r="E280" s="21">
        <v>1474</v>
      </c>
      <c r="F280" s="21">
        <v>2700</v>
      </c>
      <c r="G280" s="111">
        <v>9.9999999999999994E-12</v>
      </c>
      <c r="H280" s="111">
        <v>7.8999999999999999E-12</v>
      </c>
      <c r="I280" s="54">
        <v>6.9000000000000006E-2</v>
      </c>
      <c r="J280">
        <v>200</v>
      </c>
      <c r="K280">
        <v>0.2</v>
      </c>
      <c r="L280" s="111">
        <v>100</v>
      </c>
      <c r="M280" s="209">
        <v>500000000</v>
      </c>
      <c r="N280" s="21"/>
      <c r="O280" s="111">
        <v>800000</v>
      </c>
      <c r="P280" s="21"/>
      <c r="Q280">
        <v>30</v>
      </c>
      <c r="R280" t="s">
        <v>259</v>
      </c>
      <c r="T280" s="111">
        <v>1980</v>
      </c>
    </row>
    <row r="281" spans="1:20">
      <c r="A281" s="21" t="s">
        <v>362</v>
      </c>
      <c r="B281" s="111">
        <f t="shared" si="4"/>
        <v>0.10335648148148148</v>
      </c>
      <c r="C281" t="s">
        <v>984</v>
      </c>
      <c r="D281" s="21" t="s">
        <v>359</v>
      </c>
      <c r="E281" s="21">
        <v>1474</v>
      </c>
      <c r="F281" s="21">
        <v>2700</v>
      </c>
      <c r="G281" s="111">
        <v>9.9999999999999994E-12</v>
      </c>
      <c r="H281" s="111">
        <v>1.3E-11</v>
      </c>
      <c r="I281" s="54">
        <v>2.1999999999999999E-2</v>
      </c>
      <c r="J281">
        <v>20</v>
      </c>
      <c r="K281">
        <v>0.1</v>
      </c>
      <c r="L281" s="111">
        <v>100</v>
      </c>
      <c r="M281" s="209">
        <v>500000000</v>
      </c>
      <c r="N281" s="21"/>
      <c r="O281" s="111">
        <v>800000</v>
      </c>
      <c r="P281" s="21"/>
      <c r="Q281">
        <v>1000</v>
      </c>
      <c r="T281" s="111">
        <v>8930</v>
      </c>
    </row>
    <row r="282" spans="1:20">
      <c r="A282" s="21" t="s">
        <v>363</v>
      </c>
      <c r="B282" s="111">
        <f t="shared" si="4"/>
        <v>1.0416666666666666E-2</v>
      </c>
      <c r="C282" t="s">
        <v>982</v>
      </c>
      <c r="D282" s="21" t="s">
        <v>359</v>
      </c>
      <c r="E282" s="21">
        <v>1474</v>
      </c>
      <c r="F282" s="21">
        <v>2700</v>
      </c>
      <c r="G282" s="111">
        <v>4.4999999999999998E-12</v>
      </c>
      <c r="H282" s="111">
        <v>3.3000000000000001E-12</v>
      </c>
      <c r="I282" s="54">
        <v>3.2000000000000001E-2</v>
      </c>
      <c r="J282">
        <v>70</v>
      </c>
      <c r="K282">
        <v>0.2</v>
      </c>
      <c r="L282" s="111">
        <v>100</v>
      </c>
      <c r="M282" s="209">
        <v>1000000000</v>
      </c>
      <c r="N282" s="21"/>
      <c r="O282" s="111">
        <v>2000000</v>
      </c>
      <c r="P282" s="21"/>
      <c r="Q282">
        <v>30</v>
      </c>
      <c r="T282" s="111">
        <v>900</v>
      </c>
    </row>
    <row r="283" spans="1:20">
      <c r="A283" s="21" t="s">
        <v>364</v>
      </c>
      <c r="B283" s="111">
        <f t="shared" si="4"/>
        <v>4.6527777777777779E-2</v>
      </c>
      <c r="C283" t="s">
        <v>1004</v>
      </c>
      <c r="D283" s="21" t="s">
        <v>359</v>
      </c>
      <c r="E283" s="21">
        <v>1474</v>
      </c>
      <c r="F283" s="21">
        <v>2700</v>
      </c>
      <c r="G283" s="111">
        <v>3.3000000000000002E-11</v>
      </c>
      <c r="H283" s="111">
        <v>2.6000000000000001E-11</v>
      </c>
      <c r="I283" s="54">
        <v>9.4E-2</v>
      </c>
      <c r="J283">
        <v>300</v>
      </c>
      <c r="K283">
        <v>0.3</v>
      </c>
      <c r="L283" s="111">
        <v>10</v>
      </c>
      <c r="M283" s="209">
        <v>200000000</v>
      </c>
      <c r="N283" s="21"/>
      <c r="O283" s="111">
        <v>300000</v>
      </c>
      <c r="P283" s="21"/>
      <c r="Q283">
        <v>30</v>
      </c>
      <c r="R283" t="s">
        <v>363</v>
      </c>
      <c r="T283" s="111">
        <v>4020</v>
      </c>
    </row>
    <row r="284" spans="1:20">
      <c r="A284" s="21" t="s">
        <v>365</v>
      </c>
      <c r="B284" s="111">
        <f t="shared" si="4"/>
        <v>2.013888888888889E-2</v>
      </c>
      <c r="C284" t="s">
        <v>991</v>
      </c>
      <c r="D284" s="21" t="s">
        <v>359</v>
      </c>
      <c r="E284" s="21">
        <v>1474</v>
      </c>
      <c r="F284" s="21">
        <v>2700</v>
      </c>
      <c r="G284" s="111">
        <v>1.3E-11</v>
      </c>
      <c r="H284" s="111">
        <v>9.4999999999999995E-12</v>
      </c>
      <c r="I284" s="54">
        <v>8.9999999999999993E-3</v>
      </c>
      <c r="J284">
        <v>600</v>
      </c>
      <c r="K284">
        <v>0.7</v>
      </c>
      <c r="L284" s="111">
        <v>1000</v>
      </c>
      <c r="M284" s="209">
        <v>400000000</v>
      </c>
      <c r="N284" s="21"/>
      <c r="O284" s="111">
        <v>600000</v>
      </c>
      <c r="P284" s="21"/>
      <c r="Q284">
        <v>10</v>
      </c>
      <c r="T284" s="111">
        <v>1740</v>
      </c>
    </row>
    <row r="285" spans="1:20">
      <c r="A285" s="21" t="s">
        <v>366</v>
      </c>
      <c r="B285" s="111">
        <f t="shared" si="4"/>
        <v>2.6388888888888889E-2</v>
      </c>
      <c r="C285" t="s">
        <v>992</v>
      </c>
      <c r="D285" s="21" t="s">
        <v>359</v>
      </c>
      <c r="E285" s="21">
        <v>1474</v>
      </c>
      <c r="F285" s="21">
        <v>2700</v>
      </c>
      <c r="G285" s="111">
        <v>1.6E-11</v>
      </c>
      <c r="H285" s="111">
        <v>1.6E-11</v>
      </c>
      <c r="I285" s="54">
        <v>1.4E-2</v>
      </c>
      <c r="J285">
        <v>20</v>
      </c>
      <c r="K285">
        <v>0.1</v>
      </c>
      <c r="L285" s="111">
        <v>1000</v>
      </c>
      <c r="M285" s="209">
        <v>300000000</v>
      </c>
      <c r="N285" s="21"/>
      <c r="O285" s="111">
        <v>500000</v>
      </c>
      <c r="P285" s="21"/>
      <c r="Q285">
        <v>1000</v>
      </c>
      <c r="R285" t="s">
        <v>365</v>
      </c>
      <c r="T285" s="111">
        <v>2280</v>
      </c>
    </row>
    <row r="286" spans="1:20">
      <c r="A286" s="21" t="s">
        <v>367</v>
      </c>
      <c r="B286" s="111">
        <f t="shared" si="4"/>
        <v>1.1168981481481481</v>
      </c>
      <c r="C286" t="s">
        <v>981</v>
      </c>
      <c r="D286" s="21" t="s">
        <v>359</v>
      </c>
      <c r="E286" s="21">
        <v>1474</v>
      </c>
      <c r="F286" s="21">
        <v>2700</v>
      </c>
      <c r="G286" s="111">
        <v>8.3000000000000003E-10</v>
      </c>
      <c r="H286" s="111">
        <v>1.3999999999999999E-9</v>
      </c>
      <c r="I286" s="54">
        <v>5.0000000000000001E-3</v>
      </c>
      <c r="J286">
        <v>1000</v>
      </c>
      <c r="K286">
        <v>1.7</v>
      </c>
      <c r="L286" s="111">
        <v>100</v>
      </c>
      <c r="M286" s="209">
        <v>6000000</v>
      </c>
      <c r="N286" s="21"/>
      <c r="O286" s="111">
        <v>10000</v>
      </c>
      <c r="P286" s="21"/>
      <c r="Q286">
        <v>3</v>
      </c>
      <c r="T286" s="111">
        <v>96500</v>
      </c>
    </row>
    <row r="287" spans="1:20">
      <c r="A287" s="21" t="s">
        <v>368</v>
      </c>
      <c r="B287" s="111">
        <f t="shared" si="4"/>
        <v>437500</v>
      </c>
      <c r="C287" t="s">
        <v>981</v>
      </c>
      <c r="D287" s="21" t="s">
        <v>359</v>
      </c>
      <c r="E287" s="21">
        <v>1474</v>
      </c>
      <c r="F287" s="21">
        <v>2700</v>
      </c>
      <c r="G287" s="111">
        <v>7.7999999999999997E-8</v>
      </c>
      <c r="H287" s="111">
        <v>2.0000000000000001E-9</v>
      </c>
      <c r="I287" s="54">
        <v>0.26800000000000002</v>
      </c>
      <c r="J287">
        <v>800</v>
      </c>
      <c r="K287">
        <v>0.9</v>
      </c>
      <c r="L287" s="111">
        <v>0.1</v>
      </c>
      <c r="M287" s="209">
        <v>60000</v>
      </c>
      <c r="N287" s="21"/>
      <c r="O287" s="111">
        <v>100</v>
      </c>
      <c r="P287" s="21"/>
      <c r="Q287">
        <v>10</v>
      </c>
      <c r="T287" s="111">
        <v>37800000000</v>
      </c>
    </row>
    <row r="288" spans="1:20">
      <c r="A288" s="21" t="s">
        <v>369</v>
      </c>
      <c r="B288" s="111">
        <f t="shared" si="4"/>
        <v>0.12962962962962962</v>
      </c>
      <c r="C288" t="s">
        <v>981</v>
      </c>
      <c r="D288" s="21" t="s">
        <v>359</v>
      </c>
      <c r="E288" s="21">
        <v>1474</v>
      </c>
      <c r="F288" s="21">
        <v>2700</v>
      </c>
      <c r="G288" s="111">
        <v>1E-10</v>
      </c>
      <c r="H288" s="111">
        <v>8.2999999999999998E-11</v>
      </c>
      <c r="I288" s="54">
        <v>6.0999999999999999E-2</v>
      </c>
      <c r="J288">
        <v>1000</v>
      </c>
      <c r="K288">
        <v>1.4</v>
      </c>
      <c r="L288" s="111">
        <v>100</v>
      </c>
      <c r="M288" s="209">
        <v>50000000</v>
      </c>
      <c r="N288" s="21"/>
      <c r="O288" s="111">
        <v>80000</v>
      </c>
      <c r="P288" s="21"/>
      <c r="Q288">
        <v>3</v>
      </c>
      <c r="T288" s="111">
        <v>11200</v>
      </c>
    </row>
    <row r="289" spans="1:20">
      <c r="A289" s="21" t="s">
        <v>370</v>
      </c>
      <c r="B289" s="111">
        <f t="shared" si="4"/>
        <v>5.6712962962962965E-2</v>
      </c>
      <c r="C289" t="s">
        <v>982</v>
      </c>
      <c r="D289" s="21" t="s">
        <v>371</v>
      </c>
      <c r="E289" s="21">
        <v>114</v>
      </c>
      <c r="F289" s="21">
        <v>185</v>
      </c>
      <c r="G289" s="111">
        <v>1.8999999999999999E-10</v>
      </c>
      <c r="H289" s="111">
        <v>3.4000000000000001E-10</v>
      </c>
      <c r="I289" s="54">
        <v>1.155</v>
      </c>
      <c r="J289">
        <v>800</v>
      </c>
      <c r="K289">
        <v>1.5</v>
      </c>
      <c r="L289" s="111">
        <v>10</v>
      </c>
      <c r="M289" s="209">
        <v>30000000</v>
      </c>
      <c r="N289" s="21"/>
      <c r="O289" s="111">
        <v>40000</v>
      </c>
      <c r="P289" s="21"/>
      <c r="Q289">
        <v>3</v>
      </c>
      <c r="T289" s="111">
        <v>4900</v>
      </c>
    </row>
    <row r="290" spans="1:20">
      <c r="A290" s="21" t="s">
        <v>372</v>
      </c>
      <c r="B290" s="111">
        <f t="shared" si="4"/>
        <v>3.6805555555555557E-2</v>
      </c>
      <c r="C290" t="s">
        <v>982</v>
      </c>
      <c r="D290" s="21" t="s">
        <v>371</v>
      </c>
      <c r="E290" s="21">
        <v>114</v>
      </c>
      <c r="F290" s="21">
        <v>185</v>
      </c>
      <c r="G290" s="111">
        <v>1.4000000000000001E-10</v>
      </c>
      <c r="H290" s="111">
        <v>2.1E-10</v>
      </c>
      <c r="I290" s="54">
        <v>1.1080000000000001</v>
      </c>
      <c r="J290">
        <v>800</v>
      </c>
      <c r="K290">
        <v>1.7</v>
      </c>
      <c r="L290" s="111">
        <v>10</v>
      </c>
      <c r="M290" s="209">
        <v>40000000</v>
      </c>
      <c r="N290" s="21"/>
      <c r="O290" s="111">
        <v>60000</v>
      </c>
      <c r="P290" s="21"/>
      <c r="Q290">
        <v>3</v>
      </c>
      <c r="T290" s="111">
        <v>3180</v>
      </c>
    </row>
    <row r="291" spans="1:20">
      <c r="A291" s="21" t="s">
        <v>373</v>
      </c>
      <c r="B291" s="111">
        <f t="shared" si="4"/>
        <v>8.8310185185185186E-2</v>
      </c>
      <c r="C291" t="s">
        <v>982</v>
      </c>
      <c r="D291" s="21" t="s">
        <v>371</v>
      </c>
      <c r="E291" s="21">
        <v>114</v>
      </c>
      <c r="F291" s="21">
        <v>185</v>
      </c>
      <c r="G291" s="111">
        <v>3.9000000000000001E-11</v>
      </c>
      <c r="H291" s="111">
        <v>8.2000000000000001E-11</v>
      </c>
      <c r="I291" s="54">
        <v>7.6999999999999999E-2</v>
      </c>
      <c r="J291">
        <v>400</v>
      </c>
      <c r="K291">
        <v>0.4</v>
      </c>
      <c r="L291" s="111">
        <v>100</v>
      </c>
      <c r="M291" s="209">
        <v>100000000</v>
      </c>
      <c r="N291" s="21"/>
      <c r="O291" s="111">
        <v>200000</v>
      </c>
      <c r="P291" s="21"/>
      <c r="Q291">
        <v>10</v>
      </c>
      <c r="R291" t="s">
        <v>821</v>
      </c>
      <c r="T291" s="111">
        <v>7630</v>
      </c>
    </row>
    <row r="292" spans="1:20">
      <c r="A292" s="21" t="s">
        <v>374</v>
      </c>
      <c r="B292" s="111">
        <f t="shared" si="4"/>
        <v>0.83796296296296291</v>
      </c>
      <c r="C292" t="s">
        <v>982</v>
      </c>
      <c r="D292" s="21" t="s">
        <v>371</v>
      </c>
      <c r="E292" s="21">
        <v>114</v>
      </c>
      <c r="F292" s="21">
        <v>185</v>
      </c>
      <c r="H292" s="111">
        <v>9.2999999999999999E-10</v>
      </c>
      <c r="I292" s="54">
        <v>0.28399999999999997</v>
      </c>
      <c r="J292">
        <v>800</v>
      </c>
      <c r="K292">
        <v>1.3</v>
      </c>
      <c r="L292" s="111">
        <v>10</v>
      </c>
      <c r="M292" s="209">
        <v>70000000</v>
      </c>
      <c r="N292" s="21"/>
      <c r="O292" s="111">
        <v>70000</v>
      </c>
      <c r="P292" s="21"/>
      <c r="Q292">
        <v>3</v>
      </c>
      <c r="T292" s="111">
        <v>72400</v>
      </c>
    </row>
    <row r="293" spans="1:20">
      <c r="A293" s="21" t="s">
        <v>375</v>
      </c>
      <c r="B293" s="111">
        <f t="shared" si="4"/>
        <v>0.5532407407407407</v>
      </c>
      <c r="C293" t="s">
        <v>984</v>
      </c>
      <c r="D293" s="21" t="s">
        <v>371</v>
      </c>
      <c r="E293" s="21">
        <v>114</v>
      </c>
      <c r="F293" s="21">
        <v>185</v>
      </c>
      <c r="G293" s="111">
        <v>1.0999999999999999E-10</v>
      </c>
      <c r="H293" s="111">
        <v>2.1E-10</v>
      </c>
      <c r="I293" s="54">
        <v>4.2999999999999997E-2</v>
      </c>
      <c r="J293">
        <v>400</v>
      </c>
      <c r="K293">
        <v>0.3</v>
      </c>
      <c r="L293" s="111">
        <v>100</v>
      </c>
      <c r="M293" s="209">
        <v>50000000</v>
      </c>
      <c r="N293" s="21"/>
      <c r="O293" s="111">
        <v>80000</v>
      </c>
      <c r="P293" s="21"/>
      <c r="Q293">
        <v>30</v>
      </c>
      <c r="R293" t="s">
        <v>823</v>
      </c>
      <c r="T293" s="111">
        <v>47800</v>
      </c>
    </row>
    <row r="294" spans="1:20">
      <c r="A294" s="21" t="s">
        <v>376</v>
      </c>
      <c r="B294" s="111">
        <f t="shared" si="4"/>
        <v>4.1782407407407405</v>
      </c>
      <c r="C294" t="s">
        <v>982</v>
      </c>
      <c r="D294" s="21" t="s">
        <v>371</v>
      </c>
      <c r="E294" s="21">
        <v>114</v>
      </c>
      <c r="F294" s="21">
        <v>185</v>
      </c>
      <c r="G294" s="111">
        <v>6.3000000000000002E-9</v>
      </c>
      <c r="H294" s="111">
        <v>1.3000000000000001E-8</v>
      </c>
      <c r="I294" s="54">
        <v>0.17</v>
      </c>
      <c r="J294">
        <v>300</v>
      </c>
      <c r="K294">
        <v>0.5</v>
      </c>
      <c r="L294" s="111">
        <v>10</v>
      </c>
      <c r="M294" s="209">
        <v>800000</v>
      </c>
      <c r="N294" s="21"/>
      <c r="O294" s="111">
        <v>1000</v>
      </c>
      <c r="P294" s="21"/>
      <c r="Q294">
        <v>10</v>
      </c>
      <c r="T294" s="111">
        <v>361000</v>
      </c>
    </row>
    <row r="295" spans="1:20">
      <c r="A295" s="21" t="s">
        <v>377</v>
      </c>
      <c r="B295" s="111">
        <f t="shared" si="4"/>
        <v>59.375</v>
      </c>
      <c r="C295" t="s">
        <v>984</v>
      </c>
      <c r="D295" s="21" t="s">
        <v>371</v>
      </c>
      <c r="E295" s="21">
        <v>114</v>
      </c>
      <c r="F295" s="21">
        <v>185</v>
      </c>
      <c r="G295" s="111">
        <v>7.3E-9</v>
      </c>
      <c r="H295" s="111">
        <v>1.4999999999999999E-8</v>
      </c>
      <c r="I295" s="54">
        <v>3.3000000000000002E-2</v>
      </c>
      <c r="J295">
        <v>4</v>
      </c>
      <c r="K295">
        <v>0.1</v>
      </c>
      <c r="L295" s="111">
        <v>100</v>
      </c>
      <c r="M295" s="209">
        <v>700000</v>
      </c>
      <c r="N295" s="21"/>
      <c r="O295" s="111">
        <v>1000</v>
      </c>
      <c r="P295" s="21"/>
      <c r="Q295">
        <v>10</v>
      </c>
      <c r="T295" s="111">
        <v>5130000</v>
      </c>
    </row>
    <row r="296" spans="1:20">
      <c r="A296" s="21" t="s">
        <v>378</v>
      </c>
      <c r="B296" s="111">
        <f t="shared" si="4"/>
        <v>12.962962962962964</v>
      </c>
      <c r="C296" t="s">
        <v>985</v>
      </c>
      <c r="D296" s="21" t="s">
        <v>371</v>
      </c>
      <c r="E296" s="21">
        <v>114</v>
      </c>
      <c r="F296" s="21">
        <v>185</v>
      </c>
      <c r="G296" s="111">
        <v>1.4E-8</v>
      </c>
      <c r="H296" s="111">
        <v>2.9000000000000002E-8</v>
      </c>
      <c r="I296" s="54">
        <v>7.8E-2</v>
      </c>
      <c r="J296">
        <v>700</v>
      </c>
      <c r="K296">
        <v>0.7</v>
      </c>
      <c r="L296" s="111">
        <v>10</v>
      </c>
      <c r="M296" s="209">
        <v>400000</v>
      </c>
      <c r="N296" s="21"/>
      <c r="O296" s="111">
        <v>600</v>
      </c>
      <c r="P296" s="21"/>
      <c r="Q296">
        <v>10</v>
      </c>
      <c r="T296" s="111">
        <v>1120000</v>
      </c>
    </row>
    <row r="297" spans="1:20">
      <c r="A297" s="21" t="s">
        <v>379</v>
      </c>
      <c r="B297" s="111">
        <f t="shared" si="4"/>
        <v>1.7361111111111112E-2</v>
      </c>
      <c r="C297" t="s">
        <v>995</v>
      </c>
      <c r="D297" s="21" t="s">
        <v>371</v>
      </c>
      <c r="E297" s="21">
        <v>114</v>
      </c>
      <c r="F297" s="21">
        <v>185</v>
      </c>
      <c r="G297" s="111">
        <v>2.2000000000000002E-11</v>
      </c>
      <c r="H297" s="111">
        <v>4.6000000000000003E-11</v>
      </c>
      <c r="I297" s="54">
        <v>1.6E-2</v>
      </c>
      <c r="J297">
        <v>1000</v>
      </c>
      <c r="K297">
        <v>1.5</v>
      </c>
      <c r="L297" s="111">
        <v>100</v>
      </c>
      <c r="M297" s="209">
        <v>200000000</v>
      </c>
      <c r="N297" s="21"/>
      <c r="O297" s="111">
        <v>400000</v>
      </c>
      <c r="P297" s="21"/>
      <c r="Q297">
        <v>3</v>
      </c>
      <c r="T297" s="111">
        <v>1500</v>
      </c>
    </row>
    <row r="298" spans="1:20">
      <c r="A298" s="21" t="s">
        <v>380</v>
      </c>
      <c r="B298" s="111">
        <f t="shared" si="4"/>
        <v>5729166666.666667</v>
      </c>
      <c r="C298" t="s">
        <v>981</v>
      </c>
      <c r="D298" s="21" t="s">
        <v>371</v>
      </c>
      <c r="E298" s="21">
        <v>114</v>
      </c>
      <c r="F298" s="21">
        <v>185</v>
      </c>
      <c r="G298" s="111">
        <v>5.1E-8</v>
      </c>
      <c r="H298" s="111">
        <v>1.1000000000000001E-7</v>
      </c>
      <c r="I298" s="54">
        <v>1.6E-2</v>
      </c>
      <c r="J298">
        <v>100</v>
      </c>
      <c r="K298">
        <v>0.3</v>
      </c>
      <c r="L298" s="111">
        <v>0.01</v>
      </c>
      <c r="M298" s="209">
        <v>100000</v>
      </c>
      <c r="N298" s="21"/>
      <c r="O298" s="111">
        <v>200</v>
      </c>
      <c r="P298" s="21"/>
      <c r="Q298">
        <v>3</v>
      </c>
      <c r="R298" t="s">
        <v>1048</v>
      </c>
      <c r="T298" s="111">
        <v>495000000000000</v>
      </c>
    </row>
    <row r="299" spans="1:20">
      <c r="A299" s="21" t="s">
        <v>381</v>
      </c>
      <c r="B299" s="111">
        <f t="shared" si="4"/>
        <v>0.51504629629629628</v>
      </c>
      <c r="C299" t="s">
        <v>981</v>
      </c>
      <c r="D299" s="21" t="s">
        <v>371</v>
      </c>
      <c r="E299" s="21">
        <v>114</v>
      </c>
      <c r="F299" s="21">
        <v>185</v>
      </c>
      <c r="G299" s="111">
        <v>9.5999999999999999E-10</v>
      </c>
      <c r="H299" s="111">
        <v>2.0000000000000001E-9</v>
      </c>
      <c r="I299" s="54">
        <v>0.32500000000000001</v>
      </c>
      <c r="J299">
        <v>1000</v>
      </c>
      <c r="K299">
        <v>1.6</v>
      </c>
      <c r="L299" s="111">
        <v>10</v>
      </c>
      <c r="M299" s="209">
        <v>5000000</v>
      </c>
      <c r="N299" s="21"/>
      <c r="O299" s="111">
        <v>9000</v>
      </c>
      <c r="P299" s="21"/>
      <c r="Q299">
        <v>3</v>
      </c>
      <c r="T299" s="111">
        <v>44500</v>
      </c>
    </row>
    <row r="300" spans="1:20">
      <c r="A300" s="21" t="s">
        <v>382</v>
      </c>
      <c r="B300" s="111">
        <f t="shared" si="4"/>
        <v>8.0208333333333339</v>
      </c>
      <c r="C300" t="s">
        <v>981</v>
      </c>
      <c r="D300" s="21" t="s">
        <v>371</v>
      </c>
      <c r="E300" s="21">
        <v>114</v>
      </c>
      <c r="F300" s="21">
        <v>185</v>
      </c>
      <c r="G300" s="111">
        <v>1.0999999999999999E-8</v>
      </c>
      <c r="H300" s="111">
        <v>2.1999999999999998E-8</v>
      </c>
      <c r="I300" s="54">
        <v>6.2E-2</v>
      </c>
      <c r="J300">
        <v>1000</v>
      </c>
      <c r="K300">
        <v>1.4</v>
      </c>
      <c r="L300" s="111">
        <v>10</v>
      </c>
      <c r="M300" s="209">
        <v>500000</v>
      </c>
      <c r="N300" s="21"/>
      <c r="O300" s="111">
        <v>800</v>
      </c>
      <c r="P300" s="21"/>
      <c r="Q300">
        <v>3</v>
      </c>
      <c r="R300" t="s">
        <v>903</v>
      </c>
      <c r="T300" s="111">
        <v>693000</v>
      </c>
    </row>
    <row r="301" spans="1:20">
      <c r="A301" s="21" t="s">
        <v>383</v>
      </c>
      <c r="B301" s="111">
        <f t="shared" si="4"/>
        <v>9.5601851851851855E-2</v>
      </c>
      <c r="C301" t="s">
        <v>981</v>
      </c>
      <c r="D301" s="21" t="s">
        <v>371</v>
      </c>
      <c r="E301" s="21">
        <v>114</v>
      </c>
      <c r="F301" s="21">
        <v>185</v>
      </c>
      <c r="G301" s="111">
        <v>2.0000000000000001E-10</v>
      </c>
      <c r="H301" s="111">
        <v>2.8999999999999998E-10</v>
      </c>
      <c r="I301" s="54">
        <v>0.33800000000000002</v>
      </c>
      <c r="J301">
        <v>1000</v>
      </c>
      <c r="K301">
        <v>1.7</v>
      </c>
      <c r="L301" s="111">
        <v>10</v>
      </c>
      <c r="M301" s="209">
        <v>30000000</v>
      </c>
      <c r="N301" s="21"/>
      <c r="O301" s="111">
        <v>40000</v>
      </c>
      <c r="P301" s="21"/>
      <c r="Q301">
        <v>3</v>
      </c>
      <c r="T301" s="111">
        <v>8260</v>
      </c>
    </row>
    <row r="302" spans="1:20">
      <c r="A302" s="21" t="s">
        <v>384</v>
      </c>
      <c r="B302" s="111">
        <f t="shared" si="4"/>
        <v>5.7754629629629628E-2</v>
      </c>
      <c r="C302" t="s">
        <v>999</v>
      </c>
      <c r="D302" s="21" t="s">
        <v>371</v>
      </c>
      <c r="E302" s="21">
        <v>114</v>
      </c>
      <c r="F302" s="21">
        <v>185</v>
      </c>
      <c r="G302" s="111">
        <v>1.0999999999999999E-10</v>
      </c>
      <c r="H302" s="111">
        <v>2.1999999999999999E-10</v>
      </c>
      <c r="I302" s="54">
        <v>5.5E-2</v>
      </c>
      <c r="J302">
        <v>300</v>
      </c>
      <c r="K302">
        <v>1</v>
      </c>
      <c r="L302" s="111">
        <v>100</v>
      </c>
      <c r="M302" s="209">
        <v>50000000</v>
      </c>
      <c r="N302" s="21"/>
      <c r="O302" s="111">
        <v>80000</v>
      </c>
      <c r="P302" s="21"/>
      <c r="Q302">
        <v>10</v>
      </c>
      <c r="R302" t="s">
        <v>383</v>
      </c>
      <c r="T302" s="111">
        <v>4990</v>
      </c>
    </row>
    <row r="303" spans="1:20">
      <c r="A303" s="21" t="s">
        <v>385</v>
      </c>
      <c r="B303" s="111">
        <f t="shared" si="4"/>
        <v>0.86689814814814814</v>
      </c>
      <c r="C303" t="s">
        <v>981</v>
      </c>
      <c r="D303" s="21" t="s">
        <v>371</v>
      </c>
      <c r="E303" s="21">
        <v>114</v>
      </c>
      <c r="F303" s="21">
        <v>185</v>
      </c>
      <c r="G303" s="111">
        <v>2.1000000000000002E-9</v>
      </c>
      <c r="H303" s="111">
        <v>4.2999999999999996E-9</v>
      </c>
      <c r="I303" s="54">
        <v>9.2999999999999999E-2</v>
      </c>
      <c r="J303">
        <v>1000</v>
      </c>
      <c r="K303">
        <v>1.6</v>
      </c>
      <c r="L303" s="111">
        <v>10</v>
      </c>
      <c r="M303" s="209">
        <v>2000000</v>
      </c>
      <c r="N303" s="21"/>
      <c r="O303" s="111">
        <v>4000</v>
      </c>
      <c r="P303" s="21"/>
      <c r="Q303">
        <v>3</v>
      </c>
      <c r="R303" t="s">
        <v>1049</v>
      </c>
      <c r="T303" s="111">
        <v>74900</v>
      </c>
    </row>
    <row r="304" spans="1:20">
      <c r="A304" s="21" t="s">
        <v>386</v>
      </c>
      <c r="B304" s="111">
        <f t="shared" si="4"/>
        <v>3.6458333333333336E-2</v>
      </c>
      <c r="C304" t="s">
        <v>981</v>
      </c>
      <c r="D304" s="21" t="s">
        <v>371</v>
      </c>
      <c r="E304" s="21">
        <v>114</v>
      </c>
      <c r="F304" s="21">
        <v>185</v>
      </c>
      <c r="G304" s="111">
        <v>7.8999999999999999E-11</v>
      </c>
      <c r="H304" s="111">
        <v>1.0999999999999999E-10</v>
      </c>
      <c r="I304" s="54">
        <v>0.38500000000000001</v>
      </c>
      <c r="J304">
        <v>1000</v>
      </c>
      <c r="K304">
        <v>1.8</v>
      </c>
      <c r="L304" s="111">
        <v>10</v>
      </c>
      <c r="M304" s="209">
        <v>60000000</v>
      </c>
      <c r="N304" s="21"/>
      <c r="O304" s="111">
        <v>100000</v>
      </c>
      <c r="P304" s="21"/>
      <c r="Q304">
        <v>3</v>
      </c>
      <c r="T304" s="111">
        <v>3150</v>
      </c>
    </row>
    <row r="305" spans="1:20">
      <c r="A305" s="21" t="s">
        <v>387</v>
      </c>
      <c r="B305" s="111">
        <f t="shared" si="4"/>
        <v>0.27430555555555558</v>
      </c>
      <c r="C305" t="s">
        <v>981</v>
      </c>
      <c r="D305" s="21" t="s">
        <v>371</v>
      </c>
      <c r="E305" s="21">
        <v>114</v>
      </c>
      <c r="F305" s="21">
        <v>185</v>
      </c>
      <c r="G305" s="111">
        <v>4.6000000000000001E-10</v>
      </c>
      <c r="H305" s="111">
        <v>9.2999999999999999E-10</v>
      </c>
      <c r="I305" s="54">
        <v>0.223</v>
      </c>
      <c r="J305">
        <v>1000</v>
      </c>
      <c r="K305">
        <v>1.6</v>
      </c>
      <c r="L305" s="111">
        <v>10</v>
      </c>
      <c r="M305" s="209">
        <v>10000000</v>
      </c>
      <c r="N305" s="21"/>
      <c r="O305" s="111">
        <v>20000</v>
      </c>
      <c r="P305" s="21"/>
      <c r="Q305">
        <v>3</v>
      </c>
      <c r="R305" t="s">
        <v>1050</v>
      </c>
      <c r="T305" s="111">
        <v>23700</v>
      </c>
    </row>
    <row r="306" spans="1:20">
      <c r="A306" s="21" t="s">
        <v>388</v>
      </c>
      <c r="B306" s="111">
        <f t="shared" si="4"/>
        <v>0.17476851851851852</v>
      </c>
      <c r="C306" t="s">
        <v>982</v>
      </c>
      <c r="D306" s="21" t="s">
        <v>389</v>
      </c>
      <c r="E306" s="21">
        <v>149</v>
      </c>
      <c r="F306" s="21">
        <v>1450</v>
      </c>
      <c r="G306" s="111">
        <v>7.3000000000000006E-11</v>
      </c>
      <c r="H306" s="111">
        <v>6.6000000000000005E-11</v>
      </c>
      <c r="I306" s="54">
        <v>0.11700000000000001</v>
      </c>
      <c r="J306">
        <v>300</v>
      </c>
      <c r="K306">
        <v>0.3</v>
      </c>
      <c r="L306" s="111">
        <v>10</v>
      </c>
      <c r="M306" s="209">
        <v>70000000</v>
      </c>
      <c r="N306" s="21"/>
      <c r="O306" s="111">
        <v>100000</v>
      </c>
      <c r="P306" s="21"/>
      <c r="Q306">
        <v>30</v>
      </c>
      <c r="R306" t="s">
        <v>178</v>
      </c>
      <c r="T306" s="111">
        <v>15100</v>
      </c>
    </row>
    <row r="307" spans="1:20">
      <c r="A307" s="21" t="s">
        <v>390</v>
      </c>
      <c r="B307" s="111">
        <f t="shared" si="4"/>
        <v>0.20370370370370369</v>
      </c>
      <c r="C307" t="s">
        <v>982</v>
      </c>
      <c r="D307" s="21" t="s">
        <v>389</v>
      </c>
      <c r="E307" s="21">
        <v>149</v>
      </c>
      <c r="F307" s="21">
        <v>1450</v>
      </c>
      <c r="G307" s="111">
        <v>2.5000000000000002E-10</v>
      </c>
      <c r="H307" s="111">
        <v>2.4E-10</v>
      </c>
      <c r="I307" s="54">
        <v>0.46800000000000003</v>
      </c>
      <c r="J307">
        <v>60</v>
      </c>
      <c r="K307">
        <v>0.2</v>
      </c>
      <c r="L307" s="111">
        <v>10</v>
      </c>
      <c r="M307" s="209">
        <v>20000000</v>
      </c>
      <c r="N307" s="21"/>
      <c r="O307" s="111">
        <v>30000</v>
      </c>
      <c r="P307" s="21"/>
      <c r="Q307">
        <v>30</v>
      </c>
      <c r="T307" s="111">
        <v>17600</v>
      </c>
    </row>
    <row r="308" spans="1:20">
      <c r="A308" s="21" t="s">
        <v>391</v>
      </c>
      <c r="B308" s="111">
        <f t="shared" si="4"/>
        <v>4.8032407407407406E-2</v>
      </c>
      <c r="C308" t="s">
        <v>982</v>
      </c>
      <c r="D308" s="21" t="s">
        <v>389</v>
      </c>
      <c r="E308" s="21">
        <v>149</v>
      </c>
      <c r="F308" s="21">
        <v>1450</v>
      </c>
      <c r="G308" s="111">
        <v>8.1000000000000005E-11</v>
      </c>
      <c r="H308" s="111">
        <v>1E-10</v>
      </c>
      <c r="I308" s="54">
        <v>0.23799999999999999</v>
      </c>
      <c r="J308">
        <v>700</v>
      </c>
      <c r="K308">
        <v>1.1000000000000001</v>
      </c>
      <c r="L308" s="111">
        <v>10</v>
      </c>
      <c r="M308" s="209">
        <v>60000000</v>
      </c>
      <c r="N308" s="21"/>
      <c r="O308" s="111">
        <v>100000</v>
      </c>
      <c r="P308" s="21"/>
      <c r="Q308">
        <v>3</v>
      </c>
      <c r="T308" s="111">
        <v>4150</v>
      </c>
    </row>
    <row r="309" spans="1:20">
      <c r="A309" s="21" t="s">
        <v>392</v>
      </c>
      <c r="B309" s="111">
        <f t="shared" si="4"/>
        <v>2.800925925925926</v>
      </c>
      <c r="C309" t="s">
        <v>984</v>
      </c>
      <c r="D309" s="21" t="s">
        <v>389</v>
      </c>
      <c r="E309" s="21">
        <v>149</v>
      </c>
      <c r="F309" s="21">
        <v>1450</v>
      </c>
      <c r="G309" s="111">
        <v>3.1000000000000002E-10</v>
      </c>
      <c r="H309" s="111">
        <v>2.8999999999999998E-10</v>
      </c>
      <c r="I309" s="54">
        <v>8.2000000000000003E-2</v>
      </c>
      <c r="J309">
        <v>400</v>
      </c>
      <c r="K309">
        <v>0.3</v>
      </c>
      <c r="L309" s="111">
        <v>10</v>
      </c>
      <c r="M309" s="209">
        <v>20000000</v>
      </c>
      <c r="N309" s="21"/>
      <c r="O309" s="111">
        <v>30000</v>
      </c>
      <c r="P309" s="21"/>
      <c r="Q309">
        <v>30</v>
      </c>
      <c r="T309" s="111">
        <v>242000</v>
      </c>
    </row>
    <row r="310" spans="1:20">
      <c r="A310" s="21" t="s">
        <v>393</v>
      </c>
      <c r="B310" s="111">
        <f t="shared" si="4"/>
        <v>1.0393518518518519E-2</v>
      </c>
      <c r="C310" t="s">
        <v>985</v>
      </c>
      <c r="D310" s="21" t="s">
        <v>389</v>
      </c>
      <c r="E310" s="21">
        <v>149</v>
      </c>
      <c r="F310" s="21">
        <v>1450</v>
      </c>
      <c r="G310" s="111">
        <v>1.3E-11</v>
      </c>
      <c r="H310" s="111">
        <v>9.9999999999999994E-12</v>
      </c>
      <c r="I310" s="54">
        <v>4.7E-2</v>
      </c>
      <c r="J310">
        <v>900</v>
      </c>
      <c r="K310">
        <v>1</v>
      </c>
      <c r="L310" s="111">
        <v>100</v>
      </c>
      <c r="M310" s="209">
        <v>400000000</v>
      </c>
      <c r="N310" s="21"/>
      <c r="O310" s="111">
        <v>600000</v>
      </c>
      <c r="P310" s="21"/>
      <c r="Q310">
        <v>10</v>
      </c>
      <c r="T310" s="111">
        <v>898</v>
      </c>
    </row>
    <row r="311" spans="1:20">
      <c r="A311" s="21" t="s">
        <v>394</v>
      </c>
      <c r="B311" s="111">
        <f t="shared" si="4"/>
        <v>6.9097222222222227E-2</v>
      </c>
      <c r="C311" t="s">
        <v>992</v>
      </c>
      <c r="D311" s="21" t="s">
        <v>389</v>
      </c>
      <c r="E311" s="21">
        <v>149</v>
      </c>
      <c r="F311" s="21">
        <v>1450</v>
      </c>
      <c r="G311" s="111">
        <v>3.1999999999999999E-11</v>
      </c>
      <c r="H311" s="111">
        <v>2.8E-11</v>
      </c>
      <c r="I311" s="54">
        <v>4.7E-2</v>
      </c>
      <c r="J311">
        <v>500</v>
      </c>
      <c r="K311">
        <v>0.6</v>
      </c>
      <c r="L311" s="111">
        <v>100</v>
      </c>
      <c r="M311" s="209">
        <v>200000000</v>
      </c>
      <c r="N311" s="21"/>
      <c r="O311" s="111">
        <v>300000</v>
      </c>
      <c r="P311" s="21"/>
      <c r="Q311">
        <v>10</v>
      </c>
      <c r="T311" s="111">
        <v>5970</v>
      </c>
    </row>
    <row r="312" spans="1:20">
      <c r="A312" s="21" t="s">
        <v>395</v>
      </c>
      <c r="B312" s="111">
        <f t="shared" si="4"/>
        <v>49.537037037037038</v>
      </c>
      <c r="C312" t="s">
        <v>993</v>
      </c>
      <c r="D312" s="21" t="s">
        <v>389</v>
      </c>
      <c r="E312" s="21">
        <v>149</v>
      </c>
      <c r="F312" s="21">
        <v>1450</v>
      </c>
      <c r="G312" s="111">
        <v>1.0999999999999999E-8</v>
      </c>
      <c r="H312" s="111">
        <v>4.1000000000000003E-9</v>
      </c>
      <c r="I312" s="54">
        <v>2.3E-2</v>
      </c>
      <c r="J312">
        <v>3000</v>
      </c>
      <c r="K312">
        <v>3.2</v>
      </c>
      <c r="L312" s="111">
        <v>10</v>
      </c>
      <c r="M312" s="209">
        <v>500000</v>
      </c>
      <c r="N312" s="21"/>
      <c r="O312" s="111">
        <v>800</v>
      </c>
      <c r="P312" s="21"/>
      <c r="Q312">
        <v>3</v>
      </c>
      <c r="T312" s="111">
        <v>4280000</v>
      </c>
    </row>
    <row r="313" spans="1:20">
      <c r="A313" s="21" t="s">
        <v>396</v>
      </c>
      <c r="B313" s="111">
        <f t="shared" si="4"/>
        <v>49.537037037037038</v>
      </c>
      <c r="C313" t="s">
        <v>993</v>
      </c>
      <c r="D313" s="21" t="s">
        <v>389</v>
      </c>
      <c r="E313" s="21">
        <v>149</v>
      </c>
      <c r="F313" s="21">
        <v>1450</v>
      </c>
      <c r="G313" s="111">
        <v>1.0999999999999999E-8</v>
      </c>
      <c r="H313" s="111">
        <v>4.1000000000000003E-9</v>
      </c>
      <c r="I313" s="54">
        <v>2.3E-2</v>
      </c>
      <c r="J313">
        <v>3000</v>
      </c>
      <c r="K313">
        <v>3.2</v>
      </c>
      <c r="L313" s="111">
        <v>10</v>
      </c>
      <c r="M313" s="209">
        <v>500000</v>
      </c>
      <c r="N313" s="21"/>
      <c r="O313" s="111">
        <v>800</v>
      </c>
      <c r="P313" s="21"/>
      <c r="Q313">
        <v>3</v>
      </c>
      <c r="T313" s="111">
        <v>4280000</v>
      </c>
    </row>
    <row r="314" spans="1:20">
      <c r="A314" s="21" t="s">
        <v>397</v>
      </c>
      <c r="B314" s="111">
        <f t="shared" si="4"/>
        <v>1.6087962962962963E+17</v>
      </c>
      <c r="C314" t="s">
        <v>91</v>
      </c>
      <c r="D314" s="21" t="s">
        <v>389</v>
      </c>
      <c r="E314" s="21">
        <v>149</v>
      </c>
      <c r="F314" s="21">
        <v>1450</v>
      </c>
      <c r="G314" s="111">
        <v>4.4999999999999998E-7</v>
      </c>
      <c r="H314" s="111">
        <v>3.2000000000000002E-8</v>
      </c>
      <c r="I314" s="54">
        <v>1E-3</v>
      </c>
      <c r="J314">
        <v>1000</v>
      </c>
      <c r="K314">
        <v>1.3</v>
      </c>
      <c r="L314" s="111">
        <v>100</v>
      </c>
      <c r="M314" s="209">
        <v>10000</v>
      </c>
      <c r="N314" s="21"/>
      <c r="O314" s="111">
        <v>20</v>
      </c>
      <c r="P314" s="21"/>
      <c r="Q314">
        <v>3</v>
      </c>
      <c r="T314" s="111">
        <v>1.3900000000000001E+22</v>
      </c>
    </row>
    <row r="315" spans="1:20">
      <c r="A315" s="21" t="s">
        <v>398</v>
      </c>
      <c r="B315" s="111">
        <f t="shared" si="4"/>
        <v>0.18634259259259259</v>
      </c>
      <c r="C315" t="s">
        <v>999</v>
      </c>
      <c r="D315" s="21" t="s">
        <v>389</v>
      </c>
      <c r="E315" s="21">
        <v>149</v>
      </c>
      <c r="F315" s="21">
        <v>1450</v>
      </c>
      <c r="G315" s="111">
        <v>8.6999999999999997E-11</v>
      </c>
      <c r="H315" s="111">
        <v>8.6E-11</v>
      </c>
      <c r="I315" s="54">
        <v>3.3000000000000002E-2</v>
      </c>
      <c r="J315">
        <v>900</v>
      </c>
      <c r="K315">
        <v>1</v>
      </c>
      <c r="L315" s="111">
        <v>100</v>
      </c>
      <c r="M315" s="209">
        <v>60000000</v>
      </c>
      <c r="N315" s="21"/>
      <c r="O315" s="111">
        <v>100000</v>
      </c>
      <c r="P315" s="21"/>
      <c r="Q315">
        <v>10</v>
      </c>
      <c r="R315" t="s">
        <v>397</v>
      </c>
      <c r="T315" s="111">
        <v>16100</v>
      </c>
    </row>
    <row r="316" spans="1:20">
      <c r="A316" s="21" t="s">
        <v>399</v>
      </c>
      <c r="B316" s="111">
        <f t="shared" si="4"/>
        <v>3.7731481481481484E-2</v>
      </c>
      <c r="C316" t="s">
        <v>981</v>
      </c>
      <c r="D316" s="21" t="s">
        <v>389</v>
      </c>
      <c r="E316" s="21">
        <v>149</v>
      </c>
      <c r="F316" s="21">
        <v>1450</v>
      </c>
      <c r="G316" s="111">
        <v>7.9999999999999995E-11</v>
      </c>
      <c r="H316" s="111">
        <v>6.3999999999999999E-11</v>
      </c>
      <c r="I316" s="54">
        <v>0.35599999999999998</v>
      </c>
      <c r="J316">
        <v>1000</v>
      </c>
      <c r="K316">
        <v>1.7</v>
      </c>
      <c r="L316" s="111">
        <v>10</v>
      </c>
      <c r="M316" s="209">
        <v>60000000</v>
      </c>
      <c r="N316" s="21"/>
      <c r="O316" s="111">
        <v>100000</v>
      </c>
      <c r="P316" s="21"/>
      <c r="Q316">
        <v>3</v>
      </c>
      <c r="T316" s="111">
        <v>3260</v>
      </c>
    </row>
    <row r="317" spans="1:20">
      <c r="A317" s="21" t="s">
        <v>400</v>
      </c>
      <c r="B317" s="111">
        <f t="shared" si="4"/>
        <v>2.9976851851851852E-2</v>
      </c>
      <c r="C317" t="s">
        <v>981</v>
      </c>
      <c r="D317" s="21" t="s">
        <v>389</v>
      </c>
      <c r="E317" s="21">
        <v>149</v>
      </c>
      <c r="F317" s="21">
        <v>1450</v>
      </c>
      <c r="G317" s="111">
        <v>4.8000000000000002E-11</v>
      </c>
      <c r="H317" s="111">
        <v>3.1000000000000003E-11</v>
      </c>
      <c r="I317" s="54">
        <v>0.109</v>
      </c>
      <c r="J317">
        <v>2000</v>
      </c>
      <c r="K317">
        <v>1.8</v>
      </c>
      <c r="L317" s="111">
        <v>10</v>
      </c>
      <c r="M317" s="209">
        <v>100000000</v>
      </c>
      <c r="N317" s="21"/>
      <c r="O317" s="111">
        <v>200000</v>
      </c>
      <c r="P317" s="21"/>
      <c r="Q317">
        <v>3</v>
      </c>
      <c r="T317" s="111">
        <v>2590</v>
      </c>
    </row>
    <row r="318" spans="1:20">
      <c r="A318" s="21" t="s">
        <v>401</v>
      </c>
      <c r="B318" s="111">
        <f t="shared" si="4"/>
        <v>8.0671296296296297E-2</v>
      </c>
      <c r="C318" t="s">
        <v>987</v>
      </c>
      <c r="D318" s="21" t="s">
        <v>389</v>
      </c>
      <c r="E318" s="21">
        <v>149</v>
      </c>
      <c r="F318" s="21">
        <v>1450</v>
      </c>
      <c r="G318" s="111">
        <v>1.0999999999999999E-10</v>
      </c>
      <c r="H318" s="111">
        <v>1.2E-10</v>
      </c>
      <c r="I318" s="54">
        <v>1.9E-2</v>
      </c>
      <c r="J318">
        <v>1000</v>
      </c>
      <c r="K318">
        <v>1.4</v>
      </c>
      <c r="L318" s="111">
        <v>100</v>
      </c>
      <c r="M318" s="209">
        <v>50000000</v>
      </c>
      <c r="N318" s="21"/>
      <c r="O318" s="111">
        <v>80000</v>
      </c>
      <c r="P318" s="21"/>
      <c r="Q318">
        <v>3</v>
      </c>
      <c r="R318" t="s">
        <v>400</v>
      </c>
      <c r="T318" s="111">
        <v>6970</v>
      </c>
    </row>
    <row r="319" spans="1:20">
      <c r="A319" s="21" t="s">
        <v>402</v>
      </c>
      <c r="B319" s="111">
        <f t="shared" si="4"/>
        <v>1.2500000000000001E-2</v>
      </c>
      <c r="C319" t="s">
        <v>987</v>
      </c>
      <c r="D319" s="21" t="s">
        <v>389</v>
      </c>
      <c r="E319" s="21">
        <v>149</v>
      </c>
      <c r="F319" s="21">
        <v>1450</v>
      </c>
      <c r="G319" s="111">
        <v>2.9E-11</v>
      </c>
      <c r="H319" s="111">
        <v>4.6999999999999999E-11</v>
      </c>
      <c r="I319" s="54">
        <v>3.3000000000000002E-2</v>
      </c>
      <c r="J319">
        <v>1000</v>
      </c>
      <c r="K319">
        <v>1.7</v>
      </c>
      <c r="L319" s="111">
        <v>100</v>
      </c>
      <c r="M319" s="209">
        <v>200000000</v>
      </c>
      <c r="N319" s="21"/>
      <c r="O319" s="111">
        <v>300000</v>
      </c>
      <c r="P319" s="21"/>
      <c r="Q319">
        <v>3</v>
      </c>
      <c r="T319" s="111">
        <v>1080</v>
      </c>
    </row>
    <row r="320" spans="1:20">
      <c r="A320" s="21" t="s">
        <v>403</v>
      </c>
      <c r="B320" s="111">
        <f t="shared" si="4"/>
        <v>1.2500000000000001E-2</v>
      </c>
      <c r="C320" t="s">
        <v>987</v>
      </c>
      <c r="D320" s="21" t="s">
        <v>389</v>
      </c>
      <c r="E320" s="21">
        <v>149</v>
      </c>
      <c r="F320" s="21">
        <v>1450</v>
      </c>
      <c r="G320" s="111">
        <v>2.9E-11</v>
      </c>
      <c r="H320" s="111">
        <v>4.6999999999999999E-11</v>
      </c>
      <c r="I320" s="54">
        <v>3.3000000000000002E-2</v>
      </c>
      <c r="J320">
        <v>1000</v>
      </c>
      <c r="K320">
        <v>1.7</v>
      </c>
      <c r="L320" s="111">
        <v>100</v>
      </c>
      <c r="M320" s="209">
        <v>200000000</v>
      </c>
      <c r="N320" s="21"/>
      <c r="O320" s="111">
        <v>300000</v>
      </c>
      <c r="P320" s="21"/>
      <c r="Q320">
        <v>3</v>
      </c>
      <c r="T320" s="111">
        <v>1080</v>
      </c>
    </row>
    <row r="321" spans="1:20">
      <c r="A321" s="21" t="s">
        <v>404</v>
      </c>
      <c r="B321" s="111">
        <f t="shared" si="4"/>
        <v>1.0416666666666666E-2</v>
      </c>
      <c r="C321" t="s">
        <v>982</v>
      </c>
      <c r="D321" s="21" t="s">
        <v>405</v>
      </c>
      <c r="E321" s="21">
        <v>2350</v>
      </c>
      <c r="F321" s="21" t="s">
        <v>20</v>
      </c>
      <c r="G321" s="111">
        <v>3.9999999999999998E-11</v>
      </c>
      <c r="H321" s="111">
        <v>4.8000000000000002E-11</v>
      </c>
      <c r="I321" s="54">
        <v>0.58399999999999996</v>
      </c>
      <c r="J321">
        <v>1000</v>
      </c>
      <c r="K321">
        <v>1.9</v>
      </c>
      <c r="L321" s="111">
        <v>10</v>
      </c>
      <c r="M321" s="209">
        <v>100000000</v>
      </c>
      <c r="N321" s="21"/>
      <c r="O321" s="111">
        <v>200000</v>
      </c>
      <c r="P321" s="21"/>
      <c r="Q321">
        <v>3</v>
      </c>
      <c r="R321" t="s">
        <v>535</v>
      </c>
      <c r="T321" s="111">
        <v>900</v>
      </c>
    </row>
    <row r="322" spans="1:20">
      <c r="A322" s="21" t="s">
        <v>406</v>
      </c>
      <c r="B322" s="111">
        <f t="shared" si="4"/>
        <v>0.12847222222222221</v>
      </c>
      <c r="C322" t="s">
        <v>982</v>
      </c>
      <c r="D322" s="21" t="s">
        <v>405</v>
      </c>
      <c r="E322" s="21">
        <v>2350</v>
      </c>
      <c r="F322" s="21" t="s">
        <v>20</v>
      </c>
      <c r="G322" s="111">
        <v>1.8999999999999999E-10</v>
      </c>
      <c r="H322" s="111">
        <v>1.7000000000000001E-10</v>
      </c>
      <c r="I322" s="54">
        <v>0.29599999999999999</v>
      </c>
      <c r="J322">
        <v>1000</v>
      </c>
      <c r="K322">
        <v>1.5</v>
      </c>
      <c r="L322" s="111">
        <v>10</v>
      </c>
      <c r="M322" s="209">
        <v>30000000</v>
      </c>
      <c r="N322" s="21"/>
      <c r="O322" s="111">
        <v>40000</v>
      </c>
      <c r="P322" s="21"/>
      <c r="Q322">
        <v>3</v>
      </c>
      <c r="T322" s="111">
        <v>11100</v>
      </c>
    </row>
    <row r="323" spans="1:20">
      <c r="A323" s="21" t="s">
        <v>407</v>
      </c>
      <c r="B323" s="111">
        <f t="shared" si="4"/>
        <v>0.59953703703703709</v>
      </c>
      <c r="C323" t="s">
        <v>982</v>
      </c>
      <c r="D323" s="21" t="s">
        <v>405</v>
      </c>
      <c r="E323" s="21">
        <v>2350</v>
      </c>
      <c r="F323" s="21" t="s">
        <v>20</v>
      </c>
      <c r="G323" s="111">
        <v>2.5999999999999998E-10</v>
      </c>
      <c r="H323" s="111">
        <v>2.5999999999999998E-10</v>
      </c>
      <c r="I323" s="54">
        <v>9.0999999999999998E-2</v>
      </c>
      <c r="J323">
        <v>300</v>
      </c>
      <c r="K323">
        <v>0.5</v>
      </c>
      <c r="L323" s="111">
        <v>10</v>
      </c>
      <c r="M323" s="209">
        <v>20000000</v>
      </c>
      <c r="N323" s="21"/>
      <c r="O323" s="111">
        <v>30000</v>
      </c>
      <c r="P323" s="21"/>
      <c r="Q323">
        <v>10</v>
      </c>
      <c r="R323" t="s">
        <v>536</v>
      </c>
      <c r="T323" s="111">
        <v>51800</v>
      </c>
    </row>
    <row r="324" spans="1:20">
      <c r="A324" s="21" t="s">
        <v>408</v>
      </c>
      <c r="B324" s="111">
        <f t="shared" si="4"/>
        <v>0.69328703703703709</v>
      </c>
      <c r="C324" t="s">
        <v>982</v>
      </c>
      <c r="D324" s="21" t="s">
        <v>405</v>
      </c>
      <c r="E324" s="21">
        <v>2350</v>
      </c>
      <c r="F324" s="21" t="s">
        <v>20</v>
      </c>
      <c r="G324" s="111">
        <v>5.0000000000000003E-10</v>
      </c>
      <c r="H324" s="111">
        <v>4.8999999999999996E-10</v>
      </c>
      <c r="I324" s="54">
        <v>0.24299999999999999</v>
      </c>
      <c r="J324">
        <v>1000</v>
      </c>
      <c r="K324">
        <v>1</v>
      </c>
      <c r="L324" s="111">
        <v>10</v>
      </c>
      <c r="M324" s="209">
        <v>10000000</v>
      </c>
      <c r="N324" s="21"/>
      <c r="O324" s="111">
        <v>20000</v>
      </c>
      <c r="P324" s="21"/>
      <c r="Q324">
        <v>10</v>
      </c>
      <c r="T324" s="111">
        <v>59900</v>
      </c>
    </row>
    <row r="325" spans="1:20">
      <c r="A325" s="21" t="s">
        <v>409</v>
      </c>
      <c r="B325" s="111">
        <f t="shared" ref="B325:B388" si="5">T325/86400</f>
        <v>7.9976851851851855E-2</v>
      </c>
      <c r="C325" t="s">
        <v>983</v>
      </c>
      <c r="D325" s="21" t="s">
        <v>405</v>
      </c>
      <c r="E325" s="21">
        <v>2350</v>
      </c>
      <c r="F325" s="21" t="s">
        <v>20</v>
      </c>
      <c r="G325" s="111">
        <v>7.1E-11</v>
      </c>
      <c r="H325" s="111">
        <v>6.0999999999999996E-11</v>
      </c>
      <c r="I325" s="54">
        <v>0.152</v>
      </c>
      <c r="J325">
        <v>900</v>
      </c>
      <c r="K325">
        <v>0.9</v>
      </c>
      <c r="L325" s="111">
        <v>10</v>
      </c>
      <c r="M325" s="209">
        <v>70000000</v>
      </c>
      <c r="N325" s="21"/>
      <c r="O325" s="111">
        <v>100000</v>
      </c>
      <c r="P325" s="21"/>
      <c r="Q325">
        <v>10</v>
      </c>
      <c r="T325" s="111">
        <v>6910</v>
      </c>
    </row>
    <row r="326" spans="1:20">
      <c r="A326" s="21" t="s">
        <v>410</v>
      </c>
      <c r="B326" s="111">
        <f t="shared" si="5"/>
        <v>0.4375</v>
      </c>
      <c r="C326" t="s">
        <v>982</v>
      </c>
      <c r="D326" s="21" t="s">
        <v>405</v>
      </c>
      <c r="E326" s="21">
        <v>2350</v>
      </c>
      <c r="F326" s="21" t="s">
        <v>20</v>
      </c>
      <c r="G326" s="111">
        <v>1.2E-10</v>
      </c>
      <c r="H326" s="111">
        <v>1.2E-10</v>
      </c>
      <c r="I326" s="54">
        <v>5.8999999999999997E-2</v>
      </c>
      <c r="J326">
        <v>100</v>
      </c>
      <c r="K326">
        <v>0.1</v>
      </c>
      <c r="L326" s="111">
        <v>100</v>
      </c>
      <c r="M326" s="209">
        <v>40000000</v>
      </c>
      <c r="N326" s="21"/>
      <c r="O326" s="111">
        <v>70000</v>
      </c>
      <c r="P326" s="21"/>
      <c r="Q326">
        <v>100</v>
      </c>
      <c r="T326" s="111">
        <v>37800</v>
      </c>
    </row>
    <row r="327" spans="1:20">
      <c r="A327" s="21" t="s">
        <v>411</v>
      </c>
      <c r="B327" s="111">
        <f t="shared" si="5"/>
        <v>1.724537037037037</v>
      </c>
      <c r="C327" t="s">
        <v>982</v>
      </c>
      <c r="D327" s="21" t="s">
        <v>405</v>
      </c>
      <c r="E327" s="21">
        <v>2350</v>
      </c>
      <c r="F327" s="21" t="s">
        <v>20</v>
      </c>
      <c r="G327" s="111">
        <v>6.2000000000000003E-10</v>
      </c>
      <c r="H327" s="111">
        <v>6.3E-10</v>
      </c>
      <c r="I327" s="54">
        <v>0.223</v>
      </c>
      <c r="J327">
        <v>500</v>
      </c>
      <c r="K327">
        <v>0.5</v>
      </c>
      <c r="L327" s="111">
        <v>10</v>
      </c>
      <c r="M327" s="209">
        <v>8000000</v>
      </c>
      <c r="N327" s="21"/>
      <c r="O327" s="111">
        <v>10000</v>
      </c>
      <c r="P327" s="21"/>
      <c r="Q327">
        <v>10</v>
      </c>
      <c r="T327" s="111">
        <v>149000</v>
      </c>
    </row>
    <row r="328" spans="1:20">
      <c r="A328" s="21" t="s">
        <v>412</v>
      </c>
      <c r="B328" s="111">
        <f t="shared" si="5"/>
        <v>13.194444444444445</v>
      </c>
      <c r="C328" t="s">
        <v>984</v>
      </c>
      <c r="D328" s="21" t="s">
        <v>405</v>
      </c>
      <c r="E328" s="21">
        <v>2350</v>
      </c>
      <c r="F328" s="21" t="s">
        <v>20</v>
      </c>
      <c r="G328" s="111">
        <v>4.6000000000000001E-10</v>
      </c>
      <c r="H328" s="111">
        <v>2.4E-10</v>
      </c>
      <c r="I328" s="54">
        <v>1.6E-2</v>
      </c>
      <c r="J328">
        <v>50</v>
      </c>
      <c r="K328">
        <v>0.1</v>
      </c>
      <c r="L328" s="111">
        <v>100</v>
      </c>
      <c r="M328" s="209">
        <v>10000000</v>
      </c>
      <c r="N328" s="21"/>
      <c r="O328" s="111">
        <v>20000</v>
      </c>
      <c r="P328" s="21"/>
      <c r="Q328">
        <v>100</v>
      </c>
      <c r="T328" s="111">
        <v>1140000</v>
      </c>
    </row>
    <row r="329" spans="1:20">
      <c r="A329" s="21" t="s">
        <v>413</v>
      </c>
      <c r="B329" s="111">
        <f t="shared" si="5"/>
        <v>11.805555555555555</v>
      </c>
      <c r="C329" t="s">
        <v>984</v>
      </c>
      <c r="D329" s="21" t="s">
        <v>405</v>
      </c>
      <c r="E329" s="21">
        <v>2350</v>
      </c>
      <c r="F329" s="21" t="s">
        <v>20</v>
      </c>
      <c r="G329" s="111">
        <v>2.5000000000000001E-9</v>
      </c>
      <c r="H329" s="111">
        <v>1.2E-9</v>
      </c>
      <c r="I329" s="54">
        <v>0.22800000000000001</v>
      </c>
      <c r="J329">
        <v>800</v>
      </c>
      <c r="K329">
        <v>1.3</v>
      </c>
      <c r="L329" s="111">
        <v>1</v>
      </c>
      <c r="M329" s="209">
        <v>2000000</v>
      </c>
      <c r="N329" s="21"/>
      <c r="O329" s="111">
        <v>3000</v>
      </c>
      <c r="P329" s="21"/>
      <c r="Q329">
        <v>3</v>
      </c>
      <c r="T329" s="111">
        <v>1020000</v>
      </c>
    </row>
    <row r="330" spans="1:20">
      <c r="A330" s="21" t="s">
        <v>414</v>
      </c>
      <c r="B330" s="111">
        <f t="shared" si="5"/>
        <v>4.6643518518518522E-2</v>
      </c>
      <c r="C330" t="s">
        <v>992</v>
      </c>
      <c r="D330" s="21" t="s">
        <v>405</v>
      </c>
      <c r="E330" s="21">
        <v>2350</v>
      </c>
      <c r="F330" s="21" t="s">
        <v>20</v>
      </c>
      <c r="G330" s="111">
        <v>1.1000000000000001E-11</v>
      </c>
      <c r="H330" s="111">
        <v>7.9999999999999998E-12</v>
      </c>
      <c r="I330" s="54">
        <v>1E-3</v>
      </c>
      <c r="J330">
        <v>5</v>
      </c>
      <c r="K330">
        <v>0.1</v>
      </c>
      <c r="L330" s="111">
        <v>10000</v>
      </c>
      <c r="M330" s="209">
        <v>500000000</v>
      </c>
      <c r="N330" s="21"/>
      <c r="O330" s="111">
        <v>800000</v>
      </c>
      <c r="P330" s="21"/>
      <c r="Q330">
        <v>1000</v>
      </c>
      <c r="R330" t="s">
        <v>413</v>
      </c>
      <c r="T330" s="111">
        <v>4030</v>
      </c>
    </row>
    <row r="331" spans="1:20">
      <c r="A331" s="21" t="s">
        <v>415</v>
      </c>
      <c r="B331" s="111">
        <f t="shared" si="5"/>
        <v>0.12847222222222221</v>
      </c>
      <c r="C331" t="s">
        <v>986</v>
      </c>
      <c r="D331" s="21" t="s">
        <v>405</v>
      </c>
      <c r="E331" s="21">
        <v>2350</v>
      </c>
      <c r="F331" s="21" t="s">
        <v>20</v>
      </c>
      <c r="G331" s="111">
        <v>1.4000000000000001E-10</v>
      </c>
      <c r="H331" s="111">
        <v>1.2E-10</v>
      </c>
      <c r="I331" s="54">
        <v>0.247</v>
      </c>
      <c r="J331">
        <v>900</v>
      </c>
      <c r="K331">
        <v>0.9</v>
      </c>
      <c r="L331" s="111">
        <v>10</v>
      </c>
      <c r="M331" s="209">
        <v>40000000</v>
      </c>
      <c r="N331" s="21"/>
      <c r="O331" s="111">
        <v>60000</v>
      </c>
      <c r="P331" s="21"/>
      <c r="Q331">
        <v>10</v>
      </c>
      <c r="R331" t="s">
        <v>413</v>
      </c>
      <c r="T331" s="111">
        <v>11100</v>
      </c>
    </row>
    <row r="332" spans="1:20">
      <c r="A332" s="21" t="s">
        <v>416</v>
      </c>
      <c r="B332" s="111">
        <f t="shared" si="5"/>
        <v>73.842592592592595</v>
      </c>
      <c r="C332" t="s">
        <v>989</v>
      </c>
      <c r="D332" s="21" t="s">
        <v>405</v>
      </c>
      <c r="E332" s="21">
        <v>2350</v>
      </c>
      <c r="F332" s="21" t="s">
        <v>20</v>
      </c>
      <c r="G332" s="111">
        <v>4.9E-9</v>
      </c>
      <c r="H332" s="111">
        <v>1.3999999999999999E-9</v>
      </c>
      <c r="I332" s="54">
        <v>0.13100000000000001</v>
      </c>
      <c r="J332">
        <v>2000</v>
      </c>
      <c r="K332">
        <v>1.6</v>
      </c>
      <c r="L332" s="111">
        <v>1</v>
      </c>
      <c r="M332" s="209">
        <v>1000000</v>
      </c>
      <c r="N332" s="21"/>
      <c r="O332" s="111">
        <v>2000</v>
      </c>
      <c r="P332" s="21"/>
      <c r="Q332">
        <v>3</v>
      </c>
      <c r="T332" s="111">
        <v>6380000</v>
      </c>
    </row>
    <row r="333" spans="1:20">
      <c r="A333" s="21" t="s">
        <v>417</v>
      </c>
      <c r="B333" s="111">
        <f t="shared" si="5"/>
        <v>87962.962962962964</v>
      </c>
      <c r="C333" t="s">
        <v>992</v>
      </c>
      <c r="D333" s="21" t="s">
        <v>405</v>
      </c>
      <c r="E333" s="21">
        <v>2350</v>
      </c>
      <c r="F333" s="21" t="s">
        <v>20</v>
      </c>
      <c r="G333" s="111">
        <v>1.9000000000000001E-8</v>
      </c>
      <c r="H333" s="111">
        <v>3.1000000000000002E-10</v>
      </c>
      <c r="I333" s="54">
        <v>2.5000000000000001E-2</v>
      </c>
      <c r="J333">
        <v>2</v>
      </c>
      <c r="K333">
        <v>0.1</v>
      </c>
      <c r="L333" s="111">
        <v>100</v>
      </c>
      <c r="M333" s="209">
        <v>300000</v>
      </c>
      <c r="N333" s="21"/>
      <c r="O333" s="111">
        <v>400</v>
      </c>
      <c r="P333" s="21"/>
      <c r="Q333">
        <v>1000</v>
      </c>
      <c r="R333" t="s">
        <v>416</v>
      </c>
      <c r="T333" s="111">
        <v>7600000000</v>
      </c>
    </row>
    <row r="334" spans="1:20">
      <c r="A334" s="21" t="s">
        <v>418</v>
      </c>
      <c r="B334" s="111">
        <f t="shared" si="5"/>
        <v>10.532407407407407</v>
      </c>
      <c r="C334" t="s">
        <v>992</v>
      </c>
      <c r="D334" s="21" t="s">
        <v>405</v>
      </c>
      <c r="E334" s="21">
        <v>2350</v>
      </c>
      <c r="F334" s="21" t="s">
        <v>20</v>
      </c>
      <c r="G334" s="111">
        <v>1.0000000000000001E-9</v>
      </c>
      <c r="H334" s="111">
        <v>2.7E-10</v>
      </c>
      <c r="I334" s="54">
        <v>2.5000000000000001E-2</v>
      </c>
      <c r="J334">
        <v>2</v>
      </c>
      <c r="K334">
        <v>0.1</v>
      </c>
      <c r="L334" s="111">
        <v>10000</v>
      </c>
      <c r="M334" s="209">
        <v>5000000</v>
      </c>
      <c r="N334" s="21"/>
      <c r="O334" s="111">
        <v>8000</v>
      </c>
      <c r="P334" s="21"/>
      <c r="Q334">
        <v>1000</v>
      </c>
      <c r="T334" s="111">
        <v>910000</v>
      </c>
    </row>
    <row r="335" spans="1:20">
      <c r="A335" s="21" t="s">
        <v>419</v>
      </c>
      <c r="B335" s="111">
        <f t="shared" si="5"/>
        <v>0.8032407407407407</v>
      </c>
      <c r="C335" t="s">
        <v>981</v>
      </c>
      <c r="D335" s="21" t="s">
        <v>405</v>
      </c>
      <c r="E335" s="21">
        <v>2350</v>
      </c>
      <c r="F335" s="21" t="s">
        <v>20</v>
      </c>
      <c r="G335" s="111">
        <v>7.5E-10</v>
      </c>
      <c r="H335" s="111">
        <v>1.3000000000000001E-9</v>
      </c>
      <c r="I335" s="54">
        <v>1.7000000000000001E-2</v>
      </c>
      <c r="J335">
        <v>1000</v>
      </c>
      <c r="K335">
        <v>1.6</v>
      </c>
      <c r="L335" s="111">
        <v>100</v>
      </c>
      <c r="M335" s="209">
        <v>7000000</v>
      </c>
      <c r="N335" s="21"/>
      <c r="O335" s="111">
        <v>10000</v>
      </c>
      <c r="P335" s="21"/>
      <c r="Q335">
        <v>3</v>
      </c>
      <c r="T335" s="111">
        <v>69400</v>
      </c>
    </row>
    <row r="336" spans="1:20">
      <c r="A336" s="21" t="s">
        <v>420</v>
      </c>
      <c r="B336" s="111">
        <f t="shared" si="5"/>
        <v>171.2962962962963</v>
      </c>
      <c r="C336" t="s">
        <v>981</v>
      </c>
      <c r="D336" s="21" t="s">
        <v>405</v>
      </c>
      <c r="E336" s="21">
        <v>2350</v>
      </c>
      <c r="F336" s="21" t="s">
        <v>20</v>
      </c>
      <c r="G336" s="111">
        <v>8.2000000000000006E-9</v>
      </c>
      <c r="H336" s="111">
        <v>2.1000000000000002E-9</v>
      </c>
      <c r="I336" s="54">
        <v>0.36699999999999999</v>
      </c>
      <c r="J336">
        <v>1000</v>
      </c>
      <c r="K336">
        <v>1.5</v>
      </c>
      <c r="L336" s="111">
        <v>10</v>
      </c>
      <c r="M336" s="209">
        <v>600000</v>
      </c>
      <c r="N336" s="21"/>
      <c r="O336" s="111">
        <v>1000</v>
      </c>
      <c r="P336" s="21"/>
      <c r="Q336">
        <v>3</v>
      </c>
      <c r="T336" s="111">
        <v>14800000</v>
      </c>
    </row>
    <row r="337" spans="1:20">
      <c r="A337" s="21" t="s">
        <v>421</v>
      </c>
      <c r="B337" s="111">
        <f t="shared" si="5"/>
        <v>0.10416666666666667</v>
      </c>
      <c r="C337" t="s">
        <v>981</v>
      </c>
      <c r="D337" s="21" t="s">
        <v>405</v>
      </c>
      <c r="E337" s="21">
        <v>2350</v>
      </c>
      <c r="F337" s="21" t="s">
        <v>20</v>
      </c>
      <c r="G337" s="111">
        <v>1E-10</v>
      </c>
      <c r="H337" s="111">
        <v>1E-10</v>
      </c>
      <c r="I337" s="54">
        <v>1.2E-2</v>
      </c>
      <c r="J337">
        <v>1000</v>
      </c>
      <c r="K337">
        <v>1.7</v>
      </c>
      <c r="L337" s="111">
        <v>100</v>
      </c>
      <c r="M337" s="209">
        <v>50000000</v>
      </c>
      <c r="N337" s="21"/>
      <c r="O337" s="111">
        <v>80000</v>
      </c>
      <c r="P337" s="21"/>
      <c r="Q337">
        <v>3</v>
      </c>
      <c r="T337" s="111">
        <v>9000</v>
      </c>
    </row>
    <row r="338" spans="1:20">
      <c r="A338" s="21" t="s">
        <v>422</v>
      </c>
      <c r="B338" s="111">
        <f t="shared" si="5"/>
        <v>0.15856481481481483</v>
      </c>
      <c r="C338" t="s">
        <v>987</v>
      </c>
      <c r="D338" s="21" t="s">
        <v>405</v>
      </c>
      <c r="E338" s="21">
        <v>2350</v>
      </c>
      <c r="F338" s="21" t="s">
        <v>20</v>
      </c>
      <c r="G338" s="111">
        <v>2.4E-10</v>
      </c>
      <c r="H338" s="111">
        <v>2.1E-10</v>
      </c>
      <c r="I338" s="54">
        <v>7.2999999999999995E-2</v>
      </c>
      <c r="J338">
        <v>2000</v>
      </c>
      <c r="K338">
        <v>2.6</v>
      </c>
      <c r="L338" s="111">
        <v>100</v>
      </c>
      <c r="M338" s="209">
        <v>20000000</v>
      </c>
      <c r="N338" s="21"/>
      <c r="O338" s="111">
        <v>30000</v>
      </c>
      <c r="P338" s="21"/>
      <c r="Q338">
        <v>3</v>
      </c>
      <c r="R338" t="s">
        <v>421</v>
      </c>
      <c r="T338" s="111">
        <v>13700</v>
      </c>
    </row>
    <row r="339" spans="1:20">
      <c r="A339" s="21" t="s">
        <v>423</v>
      </c>
      <c r="B339" s="111">
        <f t="shared" si="5"/>
        <v>5.3009259259259259E-3</v>
      </c>
      <c r="C339" t="s">
        <v>982</v>
      </c>
      <c r="D339" s="21" t="s">
        <v>424</v>
      </c>
      <c r="E339" s="21">
        <v>62</v>
      </c>
      <c r="F339" s="21">
        <v>760</v>
      </c>
      <c r="H339" s="111">
        <v>8.5000000000000004E-11</v>
      </c>
      <c r="I339" s="54">
        <v>0.48</v>
      </c>
      <c r="J339">
        <v>1000</v>
      </c>
      <c r="K339">
        <v>1.8</v>
      </c>
      <c r="L339" s="111">
        <v>10</v>
      </c>
      <c r="M339" s="54"/>
      <c r="N339" s="21"/>
      <c r="P339" s="21"/>
      <c r="Q339">
        <v>3</v>
      </c>
      <c r="T339" s="111">
        <v>458</v>
      </c>
    </row>
    <row r="340" spans="1:20">
      <c r="A340" s="21" t="s">
        <v>425</v>
      </c>
      <c r="B340" s="111">
        <f t="shared" si="5"/>
        <v>457175925925.9259</v>
      </c>
      <c r="C340" t="s">
        <v>995</v>
      </c>
      <c r="D340" s="21" t="s">
        <v>424</v>
      </c>
      <c r="E340" s="21">
        <v>62</v>
      </c>
      <c r="F340" s="21">
        <v>760</v>
      </c>
      <c r="G340" s="111">
        <v>3E-9</v>
      </c>
      <c r="H340" s="111">
        <v>6.2000000000000001E-9</v>
      </c>
      <c r="I340" s="54">
        <v>2.1999999999999999E-2</v>
      </c>
      <c r="J340">
        <v>1000</v>
      </c>
      <c r="K340">
        <v>1.5</v>
      </c>
      <c r="L340" s="111">
        <v>1</v>
      </c>
      <c r="M340" s="209">
        <v>2000000</v>
      </c>
      <c r="N340" s="21"/>
      <c r="O340" s="111">
        <v>3000</v>
      </c>
      <c r="P340" s="21"/>
      <c r="Q340">
        <v>3</v>
      </c>
      <c r="T340" s="111">
        <v>3.95E+16</v>
      </c>
    </row>
    <row r="341" spans="1:20">
      <c r="A341" s="21" t="s">
        <v>426</v>
      </c>
      <c r="B341" s="111">
        <f t="shared" si="5"/>
        <v>0.51504629629629628</v>
      </c>
      <c r="C341" t="s">
        <v>981</v>
      </c>
      <c r="D341" s="21" t="s">
        <v>424</v>
      </c>
      <c r="E341" s="21">
        <v>62</v>
      </c>
      <c r="F341" s="21">
        <v>760</v>
      </c>
      <c r="G341" s="111">
        <v>2.0000000000000001E-10</v>
      </c>
      <c r="H341" s="111">
        <v>4.3000000000000001E-10</v>
      </c>
      <c r="I341" s="54">
        <v>0.46400000000000002</v>
      </c>
      <c r="J341">
        <v>1000</v>
      </c>
      <c r="K341">
        <v>1.7</v>
      </c>
      <c r="L341" s="111">
        <v>100</v>
      </c>
      <c r="M341" s="209">
        <v>30000000</v>
      </c>
      <c r="N341" s="21"/>
      <c r="O341" s="111">
        <v>40000</v>
      </c>
      <c r="P341" s="21"/>
      <c r="Q341">
        <v>3</v>
      </c>
      <c r="T341" s="111">
        <v>44500</v>
      </c>
    </row>
    <row r="342" spans="1:20">
      <c r="A342" s="21" t="s">
        <v>427</v>
      </c>
      <c r="B342" s="111">
        <f t="shared" si="5"/>
        <v>0.92939814814814814</v>
      </c>
      <c r="C342" t="s">
        <v>981</v>
      </c>
      <c r="D342" s="21" t="s">
        <v>424</v>
      </c>
      <c r="E342" s="21">
        <v>62</v>
      </c>
      <c r="F342" s="21">
        <v>760</v>
      </c>
      <c r="G342" s="111">
        <v>2.5999999999999998E-10</v>
      </c>
      <c r="H342" s="111">
        <v>2.5000000000000002E-10</v>
      </c>
      <c r="I342" s="54">
        <v>0.152</v>
      </c>
      <c r="J342">
        <v>1000</v>
      </c>
      <c r="K342">
        <v>1.6</v>
      </c>
      <c r="L342" s="111">
        <v>10</v>
      </c>
      <c r="M342" s="209">
        <v>20000000</v>
      </c>
      <c r="N342" s="21"/>
      <c r="O342" s="111">
        <v>30000</v>
      </c>
      <c r="P342" s="21"/>
      <c r="Q342">
        <v>3</v>
      </c>
      <c r="T342" s="111">
        <v>80300</v>
      </c>
    </row>
    <row r="343" spans="1:20">
      <c r="A343" s="21" t="s">
        <v>428</v>
      </c>
      <c r="B343" s="111">
        <f t="shared" si="5"/>
        <v>1.5393518518518518E-2</v>
      </c>
      <c r="C343" t="s">
        <v>981</v>
      </c>
      <c r="D343" s="21" t="s">
        <v>424</v>
      </c>
      <c r="E343" s="21">
        <v>62</v>
      </c>
      <c r="F343" s="21">
        <v>760</v>
      </c>
      <c r="G343" s="111">
        <v>3.7000000000000001E-11</v>
      </c>
      <c r="H343" s="111">
        <v>8.3999999999999994E-11</v>
      </c>
      <c r="I343" s="54">
        <v>1.5529999999999999</v>
      </c>
      <c r="J343">
        <v>1000</v>
      </c>
      <c r="K343">
        <v>1.8</v>
      </c>
      <c r="L343" s="111">
        <v>10</v>
      </c>
      <c r="M343" s="209">
        <v>100000000</v>
      </c>
      <c r="N343" s="21"/>
      <c r="O343" s="111">
        <v>200000</v>
      </c>
      <c r="P343" s="21"/>
      <c r="Q343">
        <v>3</v>
      </c>
      <c r="T343" s="111">
        <v>1330</v>
      </c>
    </row>
    <row r="344" spans="1:20">
      <c r="A344" s="21" t="s">
        <v>429</v>
      </c>
      <c r="B344" s="111">
        <f t="shared" si="5"/>
        <v>1.2037037037037037E-2</v>
      </c>
      <c r="C344" t="s">
        <v>981</v>
      </c>
      <c r="D344" s="21" t="s">
        <v>424</v>
      </c>
      <c r="E344" s="21">
        <v>62</v>
      </c>
      <c r="F344" s="21">
        <v>760</v>
      </c>
      <c r="G344" s="111">
        <v>2.8E-11</v>
      </c>
      <c r="H344" s="111">
        <v>5.4000000000000001E-11</v>
      </c>
      <c r="I344" s="54">
        <v>0.30199999999999999</v>
      </c>
      <c r="J344">
        <v>1000</v>
      </c>
      <c r="K344">
        <v>1.7</v>
      </c>
      <c r="L344" s="111">
        <v>10</v>
      </c>
      <c r="M344" s="209">
        <v>200000000</v>
      </c>
      <c r="N344" s="21"/>
      <c r="O344" s="111">
        <v>300000</v>
      </c>
      <c r="P344" s="21"/>
      <c r="Q344">
        <v>3</v>
      </c>
      <c r="T344" s="111">
        <v>1040</v>
      </c>
    </row>
    <row r="345" spans="1:20">
      <c r="A345" s="21" t="s">
        <v>430</v>
      </c>
      <c r="B345" s="111">
        <f t="shared" si="5"/>
        <v>1.4583333333333333</v>
      </c>
      <c r="C345" t="s">
        <v>982</v>
      </c>
      <c r="D345" s="21"/>
      <c r="E345" s="21">
        <v>-157</v>
      </c>
      <c r="F345" s="21">
        <v>153</v>
      </c>
      <c r="H345" s="111">
        <v>8.8000000000000006E-11</v>
      </c>
      <c r="I345" s="54">
        <v>4.2000000000000003E-2</v>
      </c>
      <c r="J345">
        <v>100</v>
      </c>
      <c r="K345">
        <v>0.2</v>
      </c>
      <c r="L345" s="111">
        <v>10</v>
      </c>
      <c r="M345" s="209">
        <v>200000000</v>
      </c>
      <c r="N345" s="21"/>
      <c r="O345" s="111">
        <v>200000</v>
      </c>
      <c r="P345" s="21"/>
      <c r="Q345">
        <v>3</v>
      </c>
      <c r="T345" s="111">
        <v>126000</v>
      </c>
    </row>
    <row r="346" spans="1:20">
      <c r="A346" s="21" t="s">
        <v>431</v>
      </c>
      <c r="B346" s="111">
        <f t="shared" si="5"/>
        <v>83564814.814814821</v>
      </c>
      <c r="C346" t="s">
        <v>984</v>
      </c>
      <c r="D346" s="21"/>
      <c r="E346" s="21">
        <v>-157</v>
      </c>
      <c r="F346" s="21">
        <v>153</v>
      </c>
      <c r="H346" s="111">
        <v>8.8000000000000006E-11</v>
      </c>
      <c r="I346" s="54">
        <v>4.0000000000000001E-3</v>
      </c>
      <c r="J346">
        <v>8</v>
      </c>
      <c r="K346">
        <v>0.1</v>
      </c>
      <c r="L346" s="111">
        <v>10</v>
      </c>
      <c r="M346" s="209">
        <v>10000000000</v>
      </c>
      <c r="N346" s="21"/>
      <c r="O346" s="111">
        <v>10000000</v>
      </c>
      <c r="P346" s="21"/>
      <c r="Q346">
        <v>3</v>
      </c>
      <c r="T346" s="111">
        <v>7220000000000</v>
      </c>
    </row>
    <row r="347" spans="1:20">
      <c r="A347" s="21" t="s">
        <v>432</v>
      </c>
      <c r="B347" s="111">
        <f t="shared" si="5"/>
        <v>7.6273148148148145E-2</v>
      </c>
      <c r="C347" t="s">
        <v>992</v>
      </c>
      <c r="D347" s="21"/>
      <c r="E347" s="21">
        <v>-157</v>
      </c>
      <c r="F347" s="21">
        <v>153</v>
      </c>
      <c r="H347" s="111">
        <v>8.8000000000000006E-11</v>
      </c>
      <c r="I347" s="54">
        <v>2E-3</v>
      </c>
      <c r="J347">
        <v>3</v>
      </c>
      <c r="K347">
        <v>0.1</v>
      </c>
      <c r="L347" s="111">
        <v>10</v>
      </c>
      <c r="M347" s="209">
        <v>1000000000000</v>
      </c>
      <c r="N347" s="21"/>
      <c r="O347" s="111">
        <v>1000000000</v>
      </c>
      <c r="P347" s="21"/>
      <c r="Q347">
        <v>3</v>
      </c>
      <c r="T347" s="111">
        <v>6590</v>
      </c>
    </row>
    <row r="348" spans="1:20">
      <c r="A348" s="21" t="s">
        <v>433</v>
      </c>
      <c r="B348" s="111">
        <f t="shared" si="5"/>
        <v>3923.6111111111113</v>
      </c>
      <c r="C348" t="s">
        <v>981</v>
      </c>
      <c r="D348" s="21"/>
      <c r="E348" s="21">
        <v>-157</v>
      </c>
      <c r="F348" s="21">
        <v>153</v>
      </c>
      <c r="H348" s="111">
        <v>8.8000000000000006E-11</v>
      </c>
      <c r="I348" s="54">
        <v>1E-3</v>
      </c>
      <c r="J348">
        <v>1000</v>
      </c>
      <c r="K348">
        <v>1.5</v>
      </c>
      <c r="L348" s="111">
        <v>10</v>
      </c>
      <c r="M348" s="209">
        <v>50000000</v>
      </c>
      <c r="N348" s="21" t="s">
        <v>434</v>
      </c>
      <c r="O348" s="111">
        <v>5000000</v>
      </c>
      <c r="P348" s="21" t="s">
        <v>92</v>
      </c>
      <c r="Q348">
        <v>3</v>
      </c>
      <c r="T348" s="111">
        <v>339000000</v>
      </c>
    </row>
    <row r="349" spans="1:20">
      <c r="A349" s="21" t="s">
        <v>435</v>
      </c>
      <c r="B349" s="111">
        <f t="shared" si="5"/>
        <v>0.18634259259259259</v>
      </c>
      <c r="C349" t="s">
        <v>987</v>
      </c>
      <c r="D349" s="21"/>
      <c r="E349" s="21">
        <v>-157</v>
      </c>
      <c r="F349" s="21">
        <v>153</v>
      </c>
      <c r="H349" s="111">
        <v>8.8000000000000006E-11</v>
      </c>
      <c r="I349" s="54">
        <v>2.5999999999999999E-2</v>
      </c>
      <c r="J349">
        <v>1000</v>
      </c>
      <c r="K349">
        <v>1.4</v>
      </c>
      <c r="L349" s="111">
        <v>10</v>
      </c>
      <c r="M349" s="209">
        <v>400000000</v>
      </c>
      <c r="N349" s="21"/>
      <c r="O349" s="111">
        <v>400000</v>
      </c>
      <c r="P349" s="21"/>
      <c r="Q349">
        <v>3</v>
      </c>
      <c r="R349" t="s">
        <v>433</v>
      </c>
      <c r="T349" s="111">
        <v>16100</v>
      </c>
    </row>
    <row r="350" spans="1:20">
      <c r="A350" s="21" t="s">
        <v>436</v>
      </c>
      <c r="B350" s="111">
        <f t="shared" si="5"/>
        <v>5.3009259259259256E-2</v>
      </c>
      <c r="C350" t="s">
        <v>981</v>
      </c>
      <c r="D350" s="21"/>
      <c r="E350" s="21">
        <v>-157</v>
      </c>
      <c r="F350" s="21">
        <v>153</v>
      </c>
      <c r="H350" s="111">
        <v>8.8000000000000006E-11</v>
      </c>
      <c r="I350" s="54">
        <v>0.501</v>
      </c>
      <c r="J350">
        <v>1000</v>
      </c>
      <c r="K350">
        <v>1.7</v>
      </c>
      <c r="L350" s="111">
        <v>10</v>
      </c>
      <c r="M350" s="209">
        <v>70000000</v>
      </c>
      <c r="N350" s="21"/>
      <c r="O350" s="111">
        <v>70000</v>
      </c>
      <c r="P350" s="21"/>
      <c r="Q350">
        <v>3</v>
      </c>
      <c r="R350" t="s">
        <v>652</v>
      </c>
      <c r="T350" s="111">
        <v>4580</v>
      </c>
    </row>
    <row r="351" spans="1:20">
      <c r="A351" s="21" t="s">
        <v>437</v>
      </c>
      <c r="B351" s="111">
        <f t="shared" si="5"/>
        <v>0.11805555555555555</v>
      </c>
      <c r="C351" t="s">
        <v>981</v>
      </c>
      <c r="D351" s="21"/>
      <c r="E351" s="21">
        <v>-157</v>
      </c>
      <c r="F351" s="21">
        <v>153</v>
      </c>
      <c r="H351" s="111">
        <v>8.8000000000000006E-11</v>
      </c>
      <c r="I351" s="54">
        <v>0.26400000000000001</v>
      </c>
      <c r="J351">
        <v>1000</v>
      </c>
      <c r="K351">
        <v>1.5</v>
      </c>
      <c r="L351" s="111">
        <v>10</v>
      </c>
      <c r="M351" s="209">
        <v>20000000</v>
      </c>
      <c r="N351" s="21"/>
      <c r="O351" s="111">
        <v>20000</v>
      </c>
      <c r="P351" s="21" t="s">
        <v>438</v>
      </c>
      <c r="Q351">
        <v>3</v>
      </c>
      <c r="R351" t="s">
        <v>653</v>
      </c>
      <c r="T351" s="111">
        <v>10200</v>
      </c>
    </row>
    <row r="352" spans="1:20">
      <c r="A352" s="21" t="s">
        <v>439</v>
      </c>
      <c r="B352" s="111">
        <f t="shared" si="5"/>
        <v>2.1875000000000002E-3</v>
      </c>
      <c r="C352" t="s">
        <v>981</v>
      </c>
      <c r="D352" s="21"/>
      <c r="E352" s="21">
        <v>-157</v>
      </c>
      <c r="F352" s="21">
        <v>153</v>
      </c>
      <c r="H352" s="111">
        <v>8.8000000000000006E-11</v>
      </c>
      <c r="I352" s="54">
        <v>2.0470000000000002</v>
      </c>
      <c r="J352">
        <v>900</v>
      </c>
      <c r="K352">
        <v>1.8</v>
      </c>
      <c r="L352" s="111">
        <v>10</v>
      </c>
      <c r="M352" s="209">
        <v>30000000</v>
      </c>
      <c r="N352" s="21"/>
      <c r="O352" s="111">
        <v>30000</v>
      </c>
      <c r="P352" s="21"/>
      <c r="Q352">
        <v>3</v>
      </c>
      <c r="R352" t="s">
        <v>654</v>
      </c>
      <c r="T352" s="111">
        <v>189</v>
      </c>
    </row>
    <row r="353" spans="1:20">
      <c r="A353" s="21" t="s">
        <v>440</v>
      </c>
      <c r="B353" s="111">
        <f t="shared" si="5"/>
        <v>3.1597222222222223</v>
      </c>
      <c r="C353" t="s">
        <v>982</v>
      </c>
      <c r="D353" s="21" t="s">
        <v>441</v>
      </c>
      <c r="E353" s="21">
        <v>826</v>
      </c>
      <c r="F353" s="21" t="s">
        <v>20</v>
      </c>
      <c r="G353" s="111">
        <v>1.6000000000000001E-9</v>
      </c>
      <c r="H353" s="111">
        <v>2.5000000000000001E-9</v>
      </c>
      <c r="I353" s="54">
        <v>0.14899999999999999</v>
      </c>
      <c r="J353">
        <v>600</v>
      </c>
      <c r="K353">
        <v>1</v>
      </c>
      <c r="L353" s="111">
        <v>1000</v>
      </c>
      <c r="M353" s="209">
        <v>3000000</v>
      </c>
      <c r="N353" s="21"/>
      <c r="O353" s="111">
        <v>5000</v>
      </c>
      <c r="P353" s="21"/>
      <c r="Q353">
        <v>10</v>
      </c>
      <c r="T353" s="111">
        <v>273000</v>
      </c>
    </row>
    <row r="354" spans="1:20">
      <c r="A354" s="21" t="s">
        <v>442</v>
      </c>
      <c r="B354" s="111">
        <f t="shared" si="5"/>
        <v>4.0972222222222222E-2</v>
      </c>
      <c r="C354" t="s">
        <v>982</v>
      </c>
      <c r="D354" s="21" t="s">
        <v>441</v>
      </c>
      <c r="E354" s="21">
        <v>826</v>
      </c>
      <c r="F354" s="21" t="s">
        <v>20</v>
      </c>
      <c r="G354" s="111">
        <v>3.5999999999999998E-11</v>
      </c>
      <c r="H354" s="111">
        <v>3.5000000000000002E-11</v>
      </c>
      <c r="I354" s="54">
        <v>0.11600000000000001</v>
      </c>
      <c r="J354">
        <v>400</v>
      </c>
      <c r="K354">
        <v>0.6</v>
      </c>
      <c r="L354" s="111">
        <v>10</v>
      </c>
      <c r="M354" s="209">
        <v>100000000</v>
      </c>
      <c r="N354" s="21"/>
      <c r="O354" s="111">
        <v>200000</v>
      </c>
      <c r="P354" s="21"/>
      <c r="Q354">
        <v>10</v>
      </c>
      <c r="R354" t="s">
        <v>120</v>
      </c>
      <c r="T354" s="111">
        <v>3540</v>
      </c>
    </row>
    <row r="355" spans="1:20">
      <c r="A355" s="21" t="s">
        <v>443</v>
      </c>
      <c r="B355" s="111">
        <f t="shared" si="5"/>
        <v>0.20023148148148148</v>
      </c>
      <c r="C355" t="s">
        <v>982</v>
      </c>
      <c r="D355" s="21" t="s">
        <v>441</v>
      </c>
      <c r="E355" s="21">
        <v>826</v>
      </c>
      <c r="F355" s="21" t="s">
        <v>20</v>
      </c>
      <c r="G355" s="111">
        <v>2.8000000000000002E-10</v>
      </c>
      <c r="H355" s="111">
        <v>3.9E-10</v>
      </c>
      <c r="I355" s="54">
        <v>0.379</v>
      </c>
      <c r="J355">
        <v>400</v>
      </c>
      <c r="K355">
        <v>0.8</v>
      </c>
      <c r="L355" s="111">
        <v>10</v>
      </c>
      <c r="M355" s="209">
        <v>20000000</v>
      </c>
      <c r="N355" s="21"/>
      <c r="O355" s="111">
        <v>30000</v>
      </c>
      <c r="P355" s="21"/>
      <c r="Q355">
        <v>10</v>
      </c>
      <c r="T355" s="111">
        <v>17300</v>
      </c>
    </row>
    <row r="356" spans="1:20">
      <c r="A356" s="21" t="s">
        <v>444</v>
      </c>
      <c r="B356" s="111">
        <f t="shared" si="5"/>
        <v>0.8125</v>
      </c>
      <c r="C356" t="s">
        <v>982</v>
      </c>
      <c r="D356" s="21" t="s">
        <v>441</v>
      </c>
      <c r="E356" s="21">
        <v>826</v>
      </c>
      <c r="F356" s="21" t="s">
        <v>20</v>
      </c>
      <c r="G356" s="111">
        <v>2.5000000000000001E-11</v>
      </c>
      <c r="H356" s="111">
        <v>3E-11</v>
      </c>
      <c r="I356" s="54">
        <v>1.7000000000000001E-2</v>
      </c>
      <c r="J356">
        <v>2</v>
      </c>
      <c r="K356">
        <v>0.1</v>
      </c>
      <c r="L356" s="111">
        <v>1000</v>
      </c>
      <c r="M356" s="209">
        <v>200000000</v>
      </c>
      <c r="N356" s="21"/>
      <c r="O356" s="111">
        <v>300000</v>
      </c>
      <c r="P356" s="21"/>
      <c r="Q356">
        <v>1000</v>
      </c>
      <c r="T356" s="111">
        <v>70200</v>
      </c>
    </row>
    <row r="357" spans="1:20">
      <c r="A357" s="21" t="s">
        <v>445</v>
      </c>
      <c r="B357" s="111">
        <f t="shared" si="5"/>
        <v>21875000</v>
      </c>
      <c r="C357" t="s">
        <v>984</v>
      </c>
      <c r="D357" s="21" t="s">
        <v>441</v>
      </c>
      <c r="E357" s="21">
        <v>826</v>
      </c>
      <c r="F357" s="21" t="s">
        <v>20</v>
      </c>
      <c r="G357" s="111">
        <v>1E-8</v>
      </c>
      <c r="H357" s="111">
        <v>8.1000000000000005E-11</v>
      </c>
      <c r="I357" s="54">
        <v>1.4E-2</v>
      </c>
      <c r="J357">
        <v>2</v>
      </c>
      <c r="K357">
        <v>0.1</v>
      </c>
      <c r="L357" s="111">
        <v>100</v>
      </c>
      <c r="M357" s="209">
        <v>500000</v>
      </c>
      <c r="N357" s="21"/>
      <c r="O357" s="111">
        <v>800</v>
      </c>
      <c r="P357" s="21"/>
      <c r="Q357">
        <v>1000</v>
      </c>
      <c r="T357" s="111">
        <v>1890000000000</v>
      </c>
    </row>
    <row r="358" spans="1:20">
      <c r="A358" s="21" t="s">
        <v>446</v>
      </c>
      <c r="B358" s="111">
        <f t="shared" si="5"/>
        <v>37268518518518.516</v>
      </c>
      <c r="C358" t="s">
        <v>991</v>
      </c>
      <c r="D358" s="21" t="s">
        <v>441</v>
      </c>
      <c r="E358" s="21">
        <v>826</v>
      </c>
      <c r="F358" s="21" t="s">
        <v>20</v>
      </c>
      <c r="G358" s="111">
        <v>1.8E-7</v>
      </c>
      <c r="H358" s="111">
        <v>1.0999999999999999E-9</v>
      </c>
      <c r="I358" s="54">
        <v>0.185</v>
      </c>
      <c r="J358">
        <v>400</v>
      </c>
      <c r="K358">
        <v>0.4</v>
      </c>
      <c r="L358" s="111">
        <v>0.1</v>
      </c>
      <c r="M358" s="209">
        <v>30000</v>
      </c>
      <c r="N358" s="21"/>
      <c r="O358" s="111">
        <v>50</v>
      </c>
      <c r="P358" s="21"/>
      <c r="Q358">
        <v>10</v>
      </c>
      <c r="T358" s="111">
        <v>3.22E+18</v>
      </c>
    </row>
    <row r="359" spans="1:20">
      <c r="A359" s="21" t="s">
        <v>447</v>
      </c>
      <c r="B359" s="111">
        <f t="shared" si="5"/>
        <v>1.6782407407407407</v>
      </c>
      <c r="C359" t="s">
        <v>981</v>
      </c>
      <c r="D359" s="21" t="s">
        <v>441</v>
      </c>
      <c r="E359" s="21">
        <v>826</v>
      </c>
      <c r="F359" s="21" t="s">
        <v>20</v>
      </c>
      <c r="G359" s="111">
        <v>1.5E-9</v>
      </c>
      <c r="H359" s="111">
        <v>2.0000000000000001E-9</v>
      </c>
      <c r="I359" s="54">
        <v>0.33200000000000002</v>
      </c>
      <c r="J359">
        <v>1000</v>
      </c>
      <c r="K359">
        <v>1.8</v>
      </c>
      <c r="L359" s="111">
        <v>1</v>
      </c>
      <c r="M359" s="209">
        <v>3000000</v>
      </c>
      <c r="N359" s="21"/>
      <c r="O359" s="111">
        <v>6000</v>
      </c>
      <c r="P359" s="21"/>
      <c r="Q359">
        <v>3</v>
      </c>
      <c r="T359" s="111">
        <v>145000</v>
      </c>
    </row>
    <row r="360" spans="1:20">
      <c r="A360" s="21" t="s">
        <v>448</v>
      </c>
      <c r="B360" s="111">
        <f t="shared" si="5"/>
        <v>0.16319444444444445</v>
      </c>
      <c r="C360" t="s">
        <v>981</v>
      </c>
      <c r="D360" s="21" t="s">
        <v>441</v>
      </c>
      <c r="E360" s="21">
        <v>826</v>
      </c>
      <c r="F360" s="21" t="s">
        <v>20</v>
      </c>
      <c r="G360" s="111">
        <v>2.1999999999999999E-10</v>
      </c>
      <c r="H360" s="111">
        <v>3.6E-10</v>
      </c>
      <c r="I360" s="54">
        <v>1.6E-2</v>
      </c>
      <c r="J360">
        <v>1000</v>
      </c>
      <c r="K360">
        <v>1.6</v>
      </c>
      <c r="L360" s="111">
        <v>100</v>
      </c>
      <c r="M360" s="209">
        <v>20000000</v>
      </c>
      <c r="N360" s="21"/>
      <c r="O360" s="111">
        <v>40000</v>
      </c>
      <c r="P360" s="21"/>
      <c r="Q360">
        <v>3</v>
      </c>
      <c r="R360" t="s">
        <v>191</v>
      </c>
      <c r="T360" s="111">
        <v>14100</v>
      </c>
    </row>
    <row r="361" spans="1:20">
      <c r="A361" s="21" t="s">
        <v>449</v>
      </c>
      <c r="B361" s="111">
        <f t="shared" si="5"/>
        <v>6.3310185185185192E-2</v>
      </c>
      <c r="C361" t="s">
        <v>981</v>
      </c>
      <c r="D361" s="21" t="s">
        <v>441</v>
      </c>
      <c r="E361" s="21">
        <v>826</v>
      </c>
      <c r="F361" s="21" t="s">
        <v>20</v>
      </c>
      <c r="G361" s="111">
        <v>1.5E-10</v>
      </c>
      <c r="H361" s="111">
        <v>1.8E-10</v>
      </c>
      <c r="I361" s="54">
        <v>0.49</v>
      </c>
      <c r="J361">
        <v>1000</v>
      </c>
      <c r="K361">
        <v>1.8</v>
      </c>
      <c r="L361" s="111">
        <v>10</v>
      </c>
      <c r="M361" s="209">
        <v>30000000</v>
      </c>
      <c r="N361" s="21"/>
      <c r="O361" s="111">
        <v>60000</v>
      </c>
      <c r="P361" s="21"/>
      <c r="Q361">
        <v>3</v>
      </c>
      <c r="T361" s="111">
        <v>5470</v>
      </c>
    </row>
    <row r="362" spans="1:20">
      <c r="A362" s="21" t="s">
        <v>450</v>
      </c>
      <c r="B362" s="111">
        <f t="shared" si="5"/>
        <v>9.8611111111111104E-3</v>
      </c>
      <c r="C362" t="s">
        <v>981</v>
      </c>
      <c r="D362" s="21" t="s">
        <v>441</v>
      </c>
      <c r="E362" s="21">
        <v>826</v>
      </c>
      <c r="F362" s="21" t="s">
        <v>20</v>
      </c>
      <c r="G362" s="111">
        <v>3.3000000000000002E-11</v>
      </c>
      <c r="H362" s="111">
        <v>5.6E-11</v>
      </c>
      <c r="I362" s="54">
        <v>0.219</v>
      </c>
      <c r="J362">
        <v>1000</v>
      </c>
      <c r="K362">
        <v>1.6</v>
      </c>
      <c r="L362" s="111">
        <v>100</v>
      </c>
      <c r="M362" s="209">
        <v>200000000</v>
      </c>
      <c r="N362" s="21"/>
      <c r="O362" s="111">
        <v>300000</v>
      </c>
      <c r="P362" s="21"/>
      <c r="Q362">
        <v>3</v>
      </c>
      <c r="R362" t="s">
        <v>192</v>
      </c>
      <c r="T362" s="111">
        <v>852</v>
      </c>
    </row>
    <row r="363" spans="1:20">
      <c r="A363" s="21" t="s">
        <v>451</v>
      </c>
      <c r="B363" s="111">
        <f t="shared" si="5"/>
        <v>1.4236111111111112</v>
      </c>
      <c r="C363" t="s">
        <v>982</v>
      </c>
      <c r="D363" s="21" t="s">
        <v>452</v>
      </c>
      <c r="E363" s="21">
        <v>1663</v>
      </c>
      <c r="F363" s="21">
        <v>3402</v>
      </c>
      <c r="G363" s="111">
        <v>4.8999999999999996E-10</v>
      </c>
      <c r="H363" s="111">
        <v>4.6000000000000001E-10</v>
      </c>
      <c r="I363" s="54">
        <v>0.154</v>
      </c>
      <c r="J363">
        <v>100</v>
      </c>
      <c r="K363">
        <v>0.2</v>
      </c>
      <c r="L363" s="111">
        <v>10</v>
      </c>
      <c r="M363" s="209">
        <v>10000000</v>
      </c>
      <c r="N363" s="21"/>
      <c r="O363" s="111">
        <v>20000</v>
      </c>
      <c r="P363" s="21"/>
      <c r="Q363">
        <v>30</v>
      </c>
      <c r="R363" t="s">
        <v>926</v>
      </c>
      <c r="T363" s="111">
        <v>123000</v>
      </c>
    </row>
    <row r="364" spans="1:20">
      <c r="A364" s="21" t="s">
        <v>453</v>
      </c>
      <c r="B364" s="111">
        <f t="shared" si="5"/>
        <v>2.0138888888888888</v>
      </c>
      <c r="C364" t="s">
        <v>982</v>
      </c>
      <c r="D364" s="21" t="s">
        <v>452</v>
      </c>
      <c r="E364" s="21">
        <v>1663</v>
      </c>
      <c r="F364" s="21">
        <v>3402</v>
      </c>
      <c r="G364" s="111">
        <v>9.5000000000000003E-10</v>
      </c>
      <c r="H364" s="111">
        <v>9.900000000000001E-10</v>
      </c>
      <c r="I364" s="54">
        <v>0.28100000000000003</v>
      </c>
      <c r="J364">
        <v>60</v>
      </c>
      <c r="K364">
        <v>0.3</v>
      </c>
      <c r="L364" s="111">
        <v>10</v>
      </c>
      <c r="M364" s="209">
        <v>5000000</v>
      </c>
      <c r="N364" s="21"/>
      <c r="O364" s="111">
        <v>9000</v>
      </c>
      <c r="P364" s="21"/>
      <c r="Q364">
        <v>30</v>
      </c>
      <c r="T364" s="111">
        <v>174000</v>
      </c>
    </row>
    <row r="365" spans="1:20">
      <c r="A365" s="21" t="s">
        <v>454</v>
      </c>
      <c r="B365" s="111">
        <f t="shared" si="5"/>
        <v>8.2407407407407405</v>
      </c>
      <c r="C365" t="s">
        <v>982</v>
      </c>
      <c r="D365" s="21" t="s">
        <v>452</v>
      </c>
      <c r="E365" s="21">
        <v>1663</v>
      </c>
      <c r="F365" s="21">
        <v>3402</v>
      </c>
      <c r="G365" s="111">
        <v>9.2999999999999999E-10</v>
      </c>
      <c r="H365" s="111">
        <v>6.6999999999999996E-10</v>
      </c>
      <c r="I365" s="54">
        <v>0.115</v>
      </c>
      <c r="J365">
        <v>30</v>
      </c>
      <c r="K365">
        <v>0.1</v>
      </c>
      <c r="L365" s="111">
        <v>10</v>
      </c>
      <c r="M365" s="209">
        <v>5000000</v>
      </c>
      <c r="N365" s="21"/>
      <c r="O365" s="111">
        <v>9000</v>
      </c>
      <c r="P365" s="21"/>
      <c r="Q365">
        <v>100</v>
      </c>
      <c r="T365" s="111">
        <v>712000</v>
      </c>
    </row>
    <row r="366" spans="1:20">
      <c r="A366" s="21" t="s">
        <v>455</v>
      </c>
      <c r="B366" s="111">
        <f t="shared" si="5"/>
        <v>6.7013888888888893</v>
      </c>
      <c r="C366" t="s">
        <v>982</v>
      </c>
      <c r="D366" s="21" t="s">
        <v>452</v>
      </c>
      <c r="E366" s="21">
        <v>1663</v>
      </c>
      <c r="F366" s="21">
        <v>3402</v>
      </c>
      <c r="G366" s="111">
        <v>1.8E-9</v>
      </c>
      <c r="H366" s="111">
        <v>1.3000000000000001E-9</v>
      </c>
      <c r="I366" s="54">
        <v>0.28299999999999997</v>
      </c>
      <c r="J366">
        <v>300</v>
      </c>
      <c r="K366">
        <v>0.5</v>
      </c>
      <c r="L366" s="111">
        <v>1</v>
      </c>
      <c r="M366" s="209">
        <v>3000000</v>
      </c>
      <c r="N366" s="21"/>
      <c r="O366" s="111">
        <v>5000</v>
      </c>
      <c r="P366" s="21"/>
      <c r="Q366">
        <v>10</v>
      </c>
      <c r="T366" s="111">
        <v>579000</v>
      </c>
    </row>
    <row r="367" spans="1:20">
      <c r="A367" s="21" t="s">
        <v>456</v>
      </c>
      <c r="B367" s="111">
        <f t="shared" si="5"/>
        <v>500</v>
      </c>
      <c r="C367" t="s">
        <v>984</v>
      </c>
      <c r="D367" s="21" t="s">
        <v>452</v>
      </c>
      <c r="E367" s="21">
        <v>1663</v>
      </c>
      <c r="F367" s="21">
        <v>3402</v>
      </c>
      <c r="G367" s="111">
        <v>1.5E-9</v>
      </c>
      <c r="H367" s="111">
        <v>2.5999999999999998E-10</v>
      </c>
      <c r="I367" s="54">
        <v>2.8000000000000001E-2</v>
      </c>
      <c r="J367">
        <v>30</v>
      </c>
      <c r="K367">
        <v>0.1</v>
      </c>
      <c r="L367" s="111">
        <v>1</v>
      </c>
      <c r="M367" s="209">
        <v>3000000</v>
      </c>
      <c r="N367" s="21"/>
      <c r="O367" s="111">
        <v>6000</v>
      </c>
      <c r="P367" s="21"/>
      <c r="Q367">
        <v>100</v>
      </c>
      <c r="T367" s="111">
        <v>43200000</v>
      </c>
    </row>
    <row r="368" spans="1:20">
      <c r="A368" s="21" t="s">
        <v>457</v>
      </c>
      <c r="B368" s="111">
        <f t="shared" si="5"/>
        <v>1203.7037037037037</v>
      </c>
      <c r="C368" t="s">
        <v>982</v>
      </c>
      <c r="D368" s="21" t="s">
        <v>452</v>
      </c>
      <c r="E368" s="21">
        <v>1663</v>
      </c>
      <c r="F368" s="21">
        <v>3402</v>
      </c>
      <c r="G368" s="111">
        <v>2.8999999999999999E-9</v>
      </c>
      <c r="H368" s="111">
        <v>2.7E-10</v>
      </c>
      <c r="I368" s="54">
        <v>2.4E-2</v>
      </c>
      <c r="J368">
        <v>10</v>
      </c>
      <c r="K368">
        <v>0.1</v>
      </c>
      <c r="L368" s="111">
        <v>1</v>
      </c>
      <c r="M368" s="209">
        <v>2000000</v>
      </c>
      <c r="N368" s="21"/>
      <c r="O368" s="111">
        <v>3000</v>
      </c>
      <c r="P368" s="21"/>
      <c r="Q368">
        <v>1000</v>
      </c>
      <c r="T368" s="111">
        <v>104000000</v>
      </c>
    </row>
    <row r="369" spans="1:20">
      <c r="A369" s="21" t="s">
        <v>458</v>
      </c>
      <c r="B369" s="111">
        <f t="shared" si="5"/>
        <v>142.36111111111111</v>
      </c>
      <c r="C369" t="s">
        <v>993</v>
      </c>
      <c r="D369" s="21" t="s">
        <v>452</v>
      </c>
      <c r="E369" s="21">
        <v>1663</v>
      </c>
      <c r="F369" s="21">
        <v>3402</v>
      </c>
      <c r="G369" s="111">
        <v>2.6000000000000001E-9</v>
      </c>
      <c r="H369" s="111">
        <v>5.3000000000000003E-10</v>
      </c>
      <c r="I369" s="54">
        <v>1.4999999999999999E-2</v>
      </c>
      <c r="J369">
        <v>30</v>
      </c>
      <c r="K369">
        <v>0.1</v>
      </c>
      <c r="L369" s="111">
        <v>10</v>
      </c>
      <c r="M369" s="209">
        <v>2000000</v>
      </c>
      <c r="N369" s="21"/>
      <c r="O369" s="111">
        <v>3000</v>
      </c>
      <c r="P369" s="21"/>
      <c r="Q369">
        <v>300</v>
      </c>
      <c r="R369" t="s">
        <v>457</v>
      </c>
      <c r="T369" s="111">
        <v>12300000</v>
      </c>
    </row>
    <row r="370" spans="1:20">
      <c r="A370" s="21" t="s">
        <v>459</v>
      </c>
      <c r="B370" s="111">
        <f t="shared" si="5"/>
        <v>14004629629629.629</v>
      </c>
      <c r="C370" t="s">
        <v>981</v>
      </c>
      <c r="D370" s="21" t="s">
        <v>452</v>
      </c>
      <c r="E370" s="21">
        <v>1663</v>
      </c>
      <c r="F370" s="21">
        <v>3402</v>
      </c>
      <c r="G370" s="111">
        <v>4.6000000000000002E-8</v>
      </c>
      <c r="H370" s="111">
        <v>1.8E-9</v>
      </c>
      <c r="I370" s="54">
        <v>8.1000000000000003E-2</v>
      </c>
      <c r="J370">
        <v>2000</v>
      </c>
      <c r="K370">
        <v>2.2999999999999998</v>
      </c>
      <c r="L370" s="111">
        <v>0.1</v>
      </c>
      <c r="M370" s="209">
        <v>100000</v>
      </c>
      <c r="N370" s="21"/>
      <c r="O370" s="111">
        <v>200</v>
      </c>
      <c r="P370" s="21"/>
      <c r="Q370">
        <v>3</v>
      </c>
      <c r="T370" s="111">
        <v>1.21E+18</v>
      </c>
    </row>
    <row r="371" spans="1:20">
      <c r="A371" s="21" t="s">
        <v>460</v>
      </c>
      <c r="B371" s="111">
        <f t="shared" si="5"/>
        <v>0.15162037037037038</v>
      </c>
      <c r="C371" t="s">
        <v>989</v>
      </c>
      <c r="D371" s="21" t="s">
        <v>452</v>
      </c>
      <c r="E371" s="21">
        <v>1663</v>
      </c>
      <c r="F371" s="21">
        <v>3402</v>
      </c>
      <c r="G371" s="111">
        <v>1.5999999999999999E-10</v>
      </c>
      <c r="H371" s="111">
        <v>1.7000000000000001E-10</v>
      </c>
      <c r="I371" s="54">
        <v>3.0000000000000001E-3</v>
      </c>
      <c r="J371">
        <v>1000</v>
      </c>
      <c r="K371">
        <v>1.8</v>
      </c>
      <c r="L371" s="111">
        <v>1000</v>
      </c>
      <c r="M371" s="209">
        <v>30000000</v>
      </c>
      <c r="N371" s="21"/>
      <c r="O371" s="111">
        <v>50000</v>
      </c>
      <c r="P371" s="21"/>
      <c r="Q371">
        <v>3</v>
      </c>
      <c r="T371" s="111">
        <v>13100</v>
      </c>
    </row>
    <row r="372" spans="1:20">
      <c r="A372" s="21" t="s">
        <v>461</v>
      </c>
      <c r="B372" s="111">
        <f t="shared" si="5"/>
        <v>6.6435185185185182</v>
      </c>
      <c r="C372" t="s">
        <v>981</v>
      </c>
      <c r="D372" s="21" t="s">
        <v>452</v>
      </c>
      <c r="E372" s="21">
        <v>1663</v>
      </c>
      <c r="F372" s="21">
        <v>3402</v>
      </c>
      <c r="G372" s="111">
        <v>1.0999999999999999E-9</v>
      </c>
      <c r="H372" s="111">
        <v>5.3000000000000003E-10</v>
      </c>
      <c r="I372" s="54">
        <v>6.0000000000000001E-3</v>
      </c>
      <c r="J372">
        <v>1000</v>
      </c>
      <c r="K372">
        <v>1.3</v>
      </c>
      <c r="L372" s="111">
        <v>100</v>
      </c>
      <c r="M372" s="209">
        <v>5000000</v>
      </c>
      <c r="N372" s="21"/>
      <c r="O372" s="111">
        <v>8000</v>
      </c>
      <c r="P372" s="21"/>
      <c r="Q372">
        <v>3</v>
      </c>
      <c r="T372" s="111">
        <v>574000</v>
      </c>
    </row>
    <row r="373" spans="1:20">
      <c r="A373" s="21" t="s">
        <v>462</v>
      </c>
      <c r="B373" s="111">
        <f t="shared" si="5"/>
        <v>160.87962962962962</v>
      </c>
      <c r="C373" t="s">
        <v>987</v>
      </c>
      <c r="D373" s="21" t="s">
        <v>452</v>
      </c>
      <c r="E373" s="21">
        <v>1663</v>
      </c>
      <c r="F373" s="21">
        <v>3402</v>
      </c>
      <c r="G373" s="111">
        <v>1.2E-8</v>
      </c>
      <c r="H373" s="111">
        <v>1.6999999999999999E-9</v>
      </c>
      <c r="I373" s="54">
        <v>0.16600000000000001</v>
      </c>
      <c r="J373">
        <v>2000</v>
      </c>
      <c r="K373">
        <v>2.6</v>
      </c>
      <c r="L373" s="111">
        <v>0.1</v>
      </c>
      <c r="M373" s="209">
        <v>400000</v>
      </c>
      <c r="N373" s="21"/>
      <c r="O373" s="111">
        <v>700</v>
      </c>
      <c r="P373" s="21"/>
      <c r="Q373">
        <v>3</v>
      </c>
      <c r="R373" t="s">
        <v>461</v>
      </c>
      <c r="T373" s="111">
        <v>13900000</v>
      </c>
    </row>
    <row r="374" spans="1:20">
      <c r="A374" s="21" t="s">
        <v>463</v>
      </c>
      <c r="B374" s="111">
        <f t="shared" si="5"/>
        <v>1.9675925925925927E-2</v>
      </c>
      <c r="C374" t="s">
        <v>981</v>
      </c>
      <c r="D374" s="21" t="s">
        <v>452</v>
      </c>
      <c r="E374" s="21">
        <v>1663</v>
      </c>
      <c r="F374" s="21">
        <v>3402</v>
      </c>
      <c r="G374" s="111">
        <v>4.1000000000000001E-11</v>
      </c>
      <c r="H374" s="111">
        <v>4.6999999999999999E-11</v>
      </c>
      <c r="I374" s="54">
        <v>2.1999999999999999E-2</v>
      </c>
      <c r="J374">
        <v>1000</v>
      </c>
      <c r="K374">
        <v>1.8</v>
      </c>
      <c r="L374" s="111">
        <v>100</v>
      </c>
      <c r="M374" s="209">
        <v>100000000</v>
      </c>
      <c r="N374" s="21"/>
      <c r="O374" s="111">
        <v>200000</v>
      </c>
      <c r="P374" s="21"/>
      <c r="Q374">
        <v>3</v>
      </c>
      <c r="T374" s="111">
        <v>1700</v>
      </c>
    </row>
    <row r="375" spans="1:20">
      <c r="A375" s="21" t="s">
        <v>464</v>
      </c>
      <c r="B375" s="111">
        <f t="shared" si="5"/>
        <v>1.6087962962962964E-2</v>
      </c>
      <c r="C375" t="s">
        <v>981</v>
      </c>
      <c r="D375" s="21" t="s">
        <v>452</v>
      </c>
      <c r="E375" s="21">
        <v>1663</v>
      </c>
      <c r="F375" s="21">
        <v>3402</v>
      </c>
      <c r="G375" s="111">
        <v>5.6E-11</v>
      </c>
      <c r="H375" s="111">
        <v>3.7999999999999998E-11</v>
      </c>
      <c r="I375" s="54">
        <v>0.182</v>
      </c>
      <c r="J375">
        <v>2000</v>
      </c>
      <c r="K375">
        <v>2.8</v>
      </c>
      <c r="L375" s="111">
        <v>10</v>
      </c>
      <c r="M375" s="209">
        <v>90000000</v>
      </c>
      <c r="N375" s="21"/>
      <c r="O375" s="111">
        <v>100000</v>
      </c>
      <c r="P375" s="21"/>
      <c r="Q375">
        <v>3</v>
      </c>
      <c r="T375" s="111">
        <v>1390</v>
      </c>
    </row>
    <row r="376" spans="1:20">
      <c r="A376" s="21" t="s">
        <v>465</v>
      </c>
      <c r="B376" s="111">
        <f t="shared" si="5"/>
        <v>0.19097222222222221</v>
      </c>
      <c r="C376" t="s">
        <v>981</v>
      </c>
      <c r="D376" s="21" t="s">
        <v>452</v>
      </c>
      <c r="E376" s="21">
        <v>1663</v>
      </c>
      <c r="F376" s="21">
        <v>3402</v>
      </c>
      <c r="G376" s="111">
        <v>1.5999999999999999E-10</v>
      </c>
      <c r="H376" s="111">
        <v>2.1E-10</v>
      </c>
      <c r="I376" s="54">
        <v>5.0000000000000001E-3</v>
      </c>
      <c r="J376">
        <v>1000</v>
      </c>
      <c r="K376">
        <v>1.6</v>
      </c>
      <c r="L376" s="111">
        <v>1000</v>
      </c>
      <c r="M376" s="209">
        <v>30000000</v>
      </c>
      <c r="N376" s="21"/>
      <c r="O376" s="111">
        <v>50000</v>
      </c>
      <c r="P376" s="21"/>
      <c r="Q376">
        <v>3</v>
      </c>
      <c r="T376" s="111">
        <v>16500</v>
      </c>
    </row>
    <row r="377" spans="1:20">
      <c r="A377" s="21" t="s">
        <v>466</v>
      </c>
      <c r="B377" s="111">
        <f t="shared" si="5"/>
        <v>0.21643518518518517</v>
      </c>
      <c r="C377" t="s">
        <v>997</v>
      </c>
      <c r="D377" s="21" t="s">
        <v>20</v>
      </c>
      <c r="E377" s="21">
        <v>1663</v>
      </c>
      <c r="F377" s="21">
        <v>3402</v>
      </c>
      <c r="G377" s="111">
        <v>2E-8</v>
      </c>
      <c r="H377" s="111">
        <v>1.2E-10</v>
      </c>
      <c r="I377" s="54">
        <v>2.7E-2</v>
      </c>
      <c r="J377">
        <v>30</v>
      </c>
      <c r="K377">
        <v>0.1</v>
      </c>
      <c r="L377" s="111">
        <v>100</v>
      </c>
      <c r="M377" s="209">
        <v>300000</v>
      </c>
      <c r="N377" s="21"/>
      <c r="O377" s="111">
        <v>400</v>
      </c>
      <c r="P377" s="21"/>
      <c r="Q377">
        <v>1000</v>
      </c>
      <c r="R377" t="s">
        <v>1051</v>
      </c>
      <c r="T377" s="111">
        <v>18700</v>
      </c>
    </row>
    <row r="378" spans="1:20">
      <c r="A378" s="21" t="s">
        <v>467</v>
      </c>
      <c r="B378" s="111">
        <f t="shared" si="5"/>
        <v>54.976851851851855</v>
      </c>
      <c r="C378" t="s">
        <v>997</v>
      </c>
      <c r="D378" s="21" t="s">
        <v>20</v>
      </c>
      <c r="E378" s="21">
        <v>1663</v>
      </c>
      <c r="F378" s="21">
        <v>3402</v>
      </c>
      <c r="G378" s="111">
        <v>4.4000000000000002E-6</v>
      </c>
      <c r="H378" s="111">
        <v>1.3000000000000001E-8</v>
      </c>
      <c r="I378" s="54">
        <v>7.0000000000000001E-3</v>
      </c>
      <c r="J378">
        <v>2</v>
      </c>
      <c r="K378">
        <v>0.1</v>
      </c>
      <c r="L378" s="111">
        <v>10</v>
      </c>
      <c r="M378" s="209">
        <v>1000</v>
      </c>
      <c r="N378" s="21"/>
      <c r="O378" s="111">
        <v>2</v>
      </c>
      <c r="P378" s="21"/>
      <c r="Q378">
        <v>10</v>
      </c>
      <c r="R378" t="s">
        <v>271</v>
      </c>
      <c r="T378" s="111">
        <v>4750000</v>
      </c>
    </row>
    <row r="379" spans="1:20">
      <c r="A379" s="21" t="s">
        <v>468</v>
      </c>
      <c r="B379" s="111">
        <f t="shared" si="5"/>
        <v>0.87152777777777779</v>
      </c>
      <c r="C379" t="s">
        <v>981</v>
      </c>
      <c r="D379" s="21" t="s">
        <v>469</v>
      </c>
      <c r="E379" s="21">
        <v>651</v>
      </c>
      <c r="F379" s="21">
        <v>1110</v>
      </c>
      <c r="G379" s="111">
        <v>1.6999999999999999E-9</v>
      </c>
      <c r="H379" s="111">
        <v>2.1999999999999998E-9</v>
      </c>
      <c r="I379" s="54">
        <v>0.52900000000000003</v>
      </c>
      <c r="J379">
        <v>2000</v>
      </c>
      <c r="K379">
        <v>3.1</v>
      </c>
      <c r="L379" s="111">
        <v>10</v>
      </c>
      <c r="M379" s="209">
        <v>3000000</v>
      </c>
      <c r="N379" s="21"/>
      <c r="O379" s="111">
        <v>5000</v>
      </c>
      <c r="P379" s="21"/>
      <c r="Q379">
        <v>3</v>
      </c>
      <c r="T379" s="111">
        <v>75300</v>
      </c>
    </row>
    <row r="380" spans="1:20">
      <c r="A380" s="21" t="s">
        <v>470</v>
      </c>
      <c r="B380" s="111">
        <f t="shared" si="5"/>
        <v>3.2060185185185185E-2</v>
      </c>
      <c r="C380" t="s">
        <v>982</v>
      </c>
      <c r="D380" s="21" t="s">
        <v>471</v>
      </c>
      <c r="E380" s="21">
        <v>1260</v>
      </c>
      <c r="F380" s="21">
        <v>1900</v>
      </c>
      <c r="G380" s="111">
        <v>6.7999999999999998E-11</v>
      </c>
      <c r="H380" s="111">
        <v>9.3000000000000002E-11</v>
      </c>
      <c r="I380" s="54">
        <v>0.159</v>
      </c>
      <c r="J380">
        <v>1000</v>
      </c>
      <c r="K380">
        <v>1.7</v>
      </c>
      <c r="L380" s="111">
        <v>10</v>
      </c>
      <c r="M380" s="209">
        <v>70000000</v>
      </c>
      <c r="N380" s="21"/>
      <c r="O380" s="111">
        <v>100000</v>
      </c>
      <c r="P380" s="21"/>
      <c r="Q380">
        <v>3</v>
      </c>
      <c r="R380" t="s">
        <v>232</v>
      </c>
      <c r="T380" s="111">
        <v>2770</v>
      </c>
    </row>
    <row r="381" spans="1:20">
      <c r="A381" s="21" t="s">
        <v>472</v>
      </c>
      <c r="B381" s="111">
        <f t="shared" si="5"/>
        <v>5.5902777777777777</v>
      </c>
      <c r="C381" t="s">
        <v>982</v>
      </c>
      <c r="D381" s="21" t="s">
        <v>471</v>
      </c>
      <c r="E381" s="21">
        <v>1260</v>
      </c>
      <c r="F381" s="21">
        <v>1900</v>
      </c>
      <c r="G381" s="111">
        <v>1.8E-9</v>
      </c>
      <c r="H381" s="111">
        <v>1.8E-9</v>
      </c>
      <c r="I381" s="54">
        <v>0.51</v>
      </c>
      <c r="J381">
        <v>600</v>
      </c>
      <c r="K381">
        <v>0.7</v>
      </c>
      <c r="L381" s="111">
        <v>1</v>
      </c>
      <c r="M381" s="209">
        <v>3000000</v>
      </c>
      <c r="N381" s="21"/>
      <c r="O381" s="111">
        <v>5000</v>
      </c>
      <c r="P381" s="21"/>
      <c r="Q381">
        <v>10</v>
      </c>
      <c r="T381" s="111">
        <v>483000</v>
      </c>
    </row>
    <row r="382" spans="1:20">
      <c r="A382" s="21" t="s">
        <v>473</v>
      </c>
      <c r="B382" s="111">
        <f t="shared" si="5"/>
        <v>1.4699074074074074E-2</v>
      </c>
      <c r="C382" t="s">
        <v>983</v>
      </c>
      <c r="D382" s="21" t="s">
        <v>471</v>
      </c>
      <c r="E382" s="21">
        <v>1260</v>
      </c>
      <c r="F382" s="21">
        <v>1900</v>
      </c>
      <c r="G382" s="111">
        <v>5.0000000000000002E-11</v>
      </c>
      <c r="H382" s="111">
        <v>6.8999999999999994E-11</v>
      </c>
      <c r="I382" s="54">
        <v>0.38900000000000001</v>
      </c>
      <c r="J382">
        <v>1000</v>
      </c>
      <c r="K382">
        <v>1.7</v>
      </c>
      <c r="L382" s="111">
        <v>10</v>
      </c>
      <c r="M382" s="209">
        <v>100000000</v>
      </c>
      <c r="N382" s="21"/>
      <c r="O382" s="111">
        <v>200000</v>
      </c>
      <c r="P382" s="21"/>
      <c r="Q382">
        <v>3</v>
      </c>
      <c r="R382" t="s">
        <v>472</v>
      </c>
      <c r="T382" s="111">
        <v>1270</v>
      </c>
    </row>
    <row r="383" spans="1:20">
      <c r="A383" s="21" t="s">
        <v>474</v>
      </c>
      <c r="B383" s="111">
        <f t="shared" si="5"/>
        <v>1354166666.6666667</v>
      </c>
      <c r="C383" t="s">
        <v>984</v>
      </c>
      <c r="D383" s="21" t="s">
        <v>471</v>
      </c>
      <c r="E383" s="21">
        <v>1260</v>
      </c>
      <c r="F383" s="21">
        <v>1900</v>
      </c>
      <c r="G383" s="111">
        <v>3.5999999999999998E-11</v>
      </c>
      <c r="H383" s="111">
        <v>3E-11</v>
      </c>
      <c r="I383" s="54">
        <v>1E-3</v>
      </c>
      <c r="J383">
        <v>20</v>
      </c>
      <c r="K383">
        <v>0.1</v>
      </c>
      <c r="L383" s="111">
        <v>100</v>
      </c>
      <c r="M383" s="209">
        <v>100000000</v>
      </c>
      <c r="N383" s="21"/>
      <c r="O383" s="111">
        <v>200000</v>
      </c>
      <c r="P383" s="21"/>
      <c r="Q383">
        <v>1000</v>
      </c>
      <c r="T383" s="111">
        <v>117000000000000</v>
      </c>
    </row>
    <row r="384" spans="1:20">
      <c r="A384" s="21" t="s">
        <v>475</v>
      </c>
      <c r="B384" s="111">
        <f t="shared" si="5"/>
        <v>312.5</v>
      </c>
      <c r="C384" t="s">
        <v>985</v>
      </c>
      <c r="D384" s="21" t="s">
        <v>471</v>
      </c>
      <c r="E384" s="21">
        <v>1260</v>
      </c>
      <c r="F384" s="21">
        <v>1900</v>
      </c>
      <c r="G384" s="111">
        <v>1.2E-9</v>
      </c>
      <c r="H384" s="111">
        <v>7.1000000000000003E-10</v>
      </c>
      <c r="I384" s="54">
        <v>0.126</v>
      </c>
      <c r="J384">
        <v>10</v>
      </c>
      <c r="K384">
        <v>0.1</v>
      </c>
      <c r="L384" s="111">
        <v>0.1</v>
      </c>
      <c r="M384" s="209">
        <v>4000000</v>
      </c>
      <c r="N384" s="21"/>
      <c r="O384" s="111">
        <v>7000</v>
      </c>
      <c r="P384" s="21"/>
      <c r="Q384">
        <v>100</v>
      </c>
      <c r="T384" s="111">
        <v>27000000</v>
      </c>
    </row>
    <row r="385" spans="1:20">
      <c r="A385" s="21" t="s">
        <v>476</v>
      </c>
      <c r="B385" s="111">
        <f t="shared" si="5"/>
        <v>0.10740740740740741</v>
      </c>
      <c r="C385" t="s">
        <v>981</v>
      </c>
      <c r="D385" s="21" t="s">
        <v>471</v>
      </c>
      <c r="E385" s="21">
        <v>1260</v>
      </c>
      <c r="F385" s="21">
        <v>1900</v>
      </c>
      <c r="G385" s="111">
        <v>2.0000000000000001E-10</v>
      </c>
      <c r="H385" s="111">
        <v>2.5000000000000002E-10</v>
      </c>
      <c r="I385" s="54">
        <v>0.27500000000000002</v>
      </c>
      <c r="J385">
        <v>1000</v>
      </c>
      <c r="K385">
        <v>1.7</v>
      </c>
      <c r="L385" s="111">
        <v>10</v>
      </c>
      <c r="M385" s="209">
        <v>30000000</v>
      </c>
      <c r="N385" s="21"/>
      <c r="O385" s="111">
        <v>40000</v>
      </c>
      <c r="P385" s="21"/>
      <c r="Q385">
        <v>3</v>
      </c>
      <c r="T385" s="111">
        <v>9280</v>
      </c>
    </row>
    <row r="386" spans="1:20">
      <c r="A386" s="21" t="s">
        <v>477</v>
      </c>
      <c r="B386" s="111">
        <f t="shared" si="5"/>
        <v>1.0150462962962964E-2</v>
      </c>
      <c r="C386" t="s">
        <v>981</v>
      </c>
      <c r="D386" s="21" t="s">
        <v>478</v>
      </c>
      <c r="E386" s="21">
        <v>2620</v>
      </c>
      <c r="F386" s="21" t="s">
        <v>20</v>
      </c>
      <c r="G386" s="111">
        <v>4.5E-11</v>
      </c>
      <c r="H386" s="111">
        <v>4.1999999999999997E-11</v>
      </c>
      <c r="I386" s="54">
        <v>0.19600000000000001</v>
      </c>
      <c r="J386">
        <v>1000</v>
      </c>
      <c r="K386">
        <v>1.7</v>
      </c>
      <c r="L386" s="111">
        <v>10</v>
      </c>
      <c r="M386" s="209">
        <v>100000000</v>
      </c>
      <c r="N386" s="21"/>
      <c r="O386" s="111">
        <v>200000</v>
      </c>
      <c r="P386" s="21"/>
      <c r="Q386">
        <v>3</v>
      </c>
      <c r="R386" t="s">
        <v>803</v>
      </c>
      <c r="T386" s="111">
        <v>877</v>
      </c>
    </row>
    <row r="387" spans="1:20">
      <c r="A387" s="21" t="s">
        <v>479</v>
      </c>
      <c r="B387" s="111">
        <f t="shared" si="5"/>
        <v>0.23148148148148148</v>
      </c>
      <c r="C387" t="s">
        <v>982</v>
      </c>
      <c r="D387" s="21" t="s">
        <v>478</v>
      </c>
      <c r="E387" s="21">
        <v>2620</v>
      </c>
      <c r="F387" s="21" t="s">
        <v>20</v>
      </c>
      <c r="G387" s="111">
        <v>5.6000000000000003E-10</v>
      </c>
      <c r="H387" s="111">
        <v>6.2000000000000003E-10</v>
      </c>
      <c r="I387" s="54">
        <v>0.14699999999999999</v>
      </c>
      <c r="J387">
        <v>1000</v>
      </c>
      <c r="K387">
        <v>1.4</v>
      </c>
      <c r="L387" s="111">
        <v>10</v>
      </c>
      <c r="M387" s="209">
        <v>9000000</v>
      </c>
      <c r="N387" s="21"/>
      <c r="O387" s="111">
        <v>10000</v>
      </c>
      <c r="P387" s="21"/>
      <c r="Q387">
        <v>3</v>
      </c>
      <c r="R387" t="s">
        <v>492</v>
      </c>
      <c r="T387" s="111">
        <v>20000</v>
      </c>
    </row>
    <row r="388" spans="1:20">
      <c r="A388" s="21" t="s">
        <v>480</v>
      </c>
      <c r="B388" s="111">
        <f t="shared" si="5"/>
        <v>1458333.3333333333</v>
      </c>
      <c r="C388" t="s">
        <v>984</v>
      </c>
      <c r="D388" s="21" t="s">
        <v>478</v>
      </c>
      <c r="E388" s="21">
        <v>2620</v>
      </c>
      <c r="F388" s="21" t="s">
        <v>20</v>
      </c>
      <c r="G388" s="111">
        <v>1.3999999999999999E-9</v>
      </c>
      <c r="H388" s="111">
        <v>2.6000000000000001E-9</v>
      </c>
      <c r="I388" s="54">
        <v>1.6E-2</v>
      </c>
      <c r="J388">
        <v>4</v>
      </c>
      <c r="K388">
        <v>0.1</v>
      </c>
      <c r="L388" s="111">
        <v>10</v>
      </c>
      <c r="M388" s="209">
        <v>4000000</v>
      </c>
      <c r="N388" s="21"/>
      <c r="O388" s="111">
        <v>6000</v>
      </c>
      <c r="P388" s="21"/>
      <c r="Q388">
        <v>100</v>
      </c>
      <c r="T388" s="111">
        <v>126000000000</v>
      </c>
    </row>
    <row r="389" spans="1:20">
      <c r="A389" s="21" t="s">
        <v>481</v>
      </c>
      <c r="B389" s="111">
        <f t="shared" ref="B389:B452" si="6">T389/86400</f>
        <v>0.28587962962962965</v>
      </c>
      <c r="C389" t="s">
        <v>993</v>
      </c>
      <c r="D389" s="21" t="s">
        <v>478</v>
      </c>
      <c r="E389" s="21">
        <v>2620</v>
      </c>
      <c r="F389" s="21" t="s">
        <v>20</v>
      </c>
      <c r="G389" s="111">
        <v>3E-10</v>
      </c>
      <c r="H389" s="111">
        <v>2.8000000000000002E-10</v>
      </c>
      <c r="I389" s="54">
        <v>0.33</v>
      </c>
      <c r="J389">
        <v>800</v>
      </c>
      <c r="K389">
        <v>0.8</v>
      </c>
      <c r="L389" s="111">
        <v>10</v>
      </c>
      <c r="M389" s="209">
        <v>20000000</v>
      </c>
      <c r="N389" s="21"/>
      <c r="O389" s="111">
        <v>30000</v>
      </c>
      <c r="P389" s="21"/>
      <c r="Q389">
        <v>10</v>
      </c>
      <c r="R389" t="s">
        <v>480</v>
      </c>
      <c r="T389" s="111">
        <v>24700</v>
      </c>
    </row>
    <row r="390" spans="1:20">
      <c r="A390" s="21" t="s">
        <v>482</v>
      </c>
      <c r="B390" s="111">
        <f t="shared" si="6"/>
        <v>2.7430555555555554</v>
      </c>
      <c r="C390" t="s">
        <v>981</v>
      </c>
      <c r="D390" s="21" t="s">
        <v>478</v>
      </c>
      <c r="E390" s="21">
        <v>2620</v>
      </c>
      <c r="F390" s="21" t="s">
        <v>20</v>
      </c>
      <c r="G390" s="111">
        <v>1.0999999999999999E-9</v>
      </c>
      <c r="H390" s="111">
        <v>1.2E-9</v>
      </c>
      <c r="I390" s="54">
        <v>2.4E-2</v>
      </c>
      <c r="J390">
        <v>1000</v>
      </c>
      <c r="K390">
        <v>1.6</v>
      </c>
      <c r="L390" s="111">
        <v>10</v>
      </c>
      <c r="M390" s="209">
        <v>5000000</v>
      </c>
      <c r="N390" s="21"/>
      <c r="O390" s="111">
        <v>8000</v>
      </c>
      <c r="P390" s="21"/>
      <c r="Q390">
        <v>3</v>
      </c>
      <c r="R390" t="s">
        <v>1052</v>
      </c>
      <c r="T390" s="111">
        <v>237000</v>
      </c>
    </row>
    <row r="391" spans="1:20">
      <c r="A391" s="21" t="s">
        <v>483</v>
      </c>
      <c r="B391" s="111">
        <f t="shared" si="6"/>
        <v>6.9212962962962961E-3</v>
      </c>
      <c r="C391" t="s">
        <v>982</v>
      </c>
      <c r="D391" s="21" t="s">
        <v>484</v>
      </c>
      <c r="E391" s="21">
        <v>211</v>
      </c>
      <c r="F391" s="21">
        <v>196</v>
      </c>
      <c r="H391" s="111">
        <v>5.7999999999999996E-10</v>
      </c>
      <c r="I391" s="54">
        <v>0.16</v>
      </c>
      <c r="J391">
        <v>1000</v>
      </c>
      <c r="K391">
        <v>1.7</v>
      </c>
      <c r="L391" s="111">
        <v>100</v>
      </c>
      <c r="M391" s="209">
        <v>70000000</v>
      </c>
      <c r="N391" s="21"/>
      <c r="O391" s="111">
        <v>70000</v>
      </c>
      <c r="P391" s="21" t="s">
        <v>165</v>
      </c>
      <c r="Q391">
        <v>3</v>
      </c>
      <c r="T391" s="111">
        <v>598</v>
      </c>
    </row>
    <row r="392" spans="1:20">
      <c r="A392" s="21" t="s">
        <v>485</v>
      </c>
      <c r="B392" s="111">
        <f t="shared" si="6"/>
        <v>950.23148148148152</v>
      </c>
      <c r="C392" t="s">
        <v>982</v>
      </c>
      <c r="D392" s="21" t="s">
        <v>486</v>
      </c>
      <c r="E392" s="21">
        <v>98</v>
      </c>
      <c r="F392" s="21">
        <v>880</v>
      </c>
      <c r="G392" s="111">
        <v>2.0000000000000001E-9</v>
      </c>
      <c r="H392" s="111">
        <v>3.2000000000000001E-9</v>
      </c>
      <c r="I392" s="54">
        <v>0.33</v>
      </c>
      <c r="J392">
        <v>2000</v>
      </c>
      <c r="K392">
        <v>1.6</v>
      </c>
      <c r="L392" s="111">
        <v>0.1</v>
      </c>
      <c r="M392" s="209">
        <v>3000000</v>
      </c>
      <c r="N392" s="21"/>
      <c r="O392" s="111">
        <v>4000</v>
      </c>
      <c r="P392" s="21"/>
      <c r="Q392">
        <v>3</v>
      </c>
      <c r="T392" s="111">
        <v>82100000</v>
      </c>
    </row>
    <row r="393" spans="1:20">
      <c r="A393" s="21" t="s">
        <v>487</v>
      </c>
      <c r="B393" s="111">
        <f t="shared" si="6"/>
        <v>0.62384259259259256</v>
      </c>
      <c r="C393" t="s">
        <v>981</v>
      </c>
      <c r="D393" s="21" t="s">
        <v>486</v>
      </c>
      <c r="E393" s="21">
        <v>98</v>
      </c>
      <c r="F393" s="21">
        <v>880</v>
      </c>
      <c r="G393" s="111">
        <v>5.3000000000000003E-10</v>
      </c>
      <c r="H393" s="111">
        <v>4.3000000000000001E-10</v>
      </c>
      <c r="I393" s="54">
        <v>0.50600000000000001</v>
      </c>
      <c r="J393">
        <v>1000</v>
      </c>
      <c r="K393">
        <v>1.9</v>
      </c>
      <c r="L393" s="111">
        <v>1</v>
      </c>
      <c r="M393" s="209">
        <v>9000000</v>
      </c>
      <c r="N393" s="21"/>
      <c r="O393" s="111">
        <v>20000</v>
      </c>
      <c r="P393" s="21"/>
      <c r="Q393">
        <v>3</v>
      </c>
      <c r="T393" s="111">
        <v>53900</v>
      </c>
    </row>
    <row r="394" spans="1:20">
      <c r="A394" s="21" t="s">
        <v>488</v>
      </c>
      <c r="B394" s="111">
        <f t="shared" si="6"/>
        <v>1.0069444444444445E-2</v>
      </c>
      <c r="C394" t="s">
        <v>982</v>
      </c>
      <c r="D394" s="21" t="s">
        <v>489</v>
      </c>
      <c r="E394" s="21">
        <v>1950</v>
      </c>
      <c r="F394" s="21" t="s">
        <v>20</v>
      </c>
      <c r="G394" s="111">
        <v>5.0000000000000002E-11</v>
      </c>
      <c r="H394" s="111">
        <v>6.3000000000000002E-11</v>
      </c>
      <c r="I394" s="54">
        <v>0.71899999999999997</v>
      </c>
      <c r="J394">
        <v>1000</v>
      </c>
      <c r="K394">
        <v>1.8</v>
      </c>
      <c r="L394" s="111">
        <v>10</v>
      </c>
      <c r="M394" s="209">
        <v>100000000</v>
      </c>
      <c r="N394" s="21"/>
      <c r="O394" s="111">
        <v>200000</v>
      </c>
      <c r="P394" s="21"/>
      <c r="Q394">
        <v>3</v>
      </c>
      <c r="R394" t="s">
        <v>940</v>
      </c>
      <c r="T394" s="111">
        <v>870</v>
      </c>
    </row>
    <row r="395" spans="1:20">
      <c r="A395" s="21" t="s">
        <v>490</v>
      </c>
      <c r="B395" s="111">
        <f t="shared" si="6"/>
        <v>8.4606481481481477E-2</v>
      </c>
      <c r="C395" t="s">
        <v>982</v>
      </c>
      <c r="D395" s="21" t="s">
        <v>489</v>
      </c>
      <c r="E395" s="21">
        <v>1950</v>
      </c>
      <c r="F395" s="21" t="s">
        <v>20</v>
      </c>
      <c r="G395" s="111">
        <v>1.8999999999999999E-10</v>
      </c>
      <c r="H395" s="111">
        <v>3E-10</v>
      </c>
      <c r="I395" s="54">
        <v>0.39200000000000002</v>
      </c>
      <c r="J395">
        <v>700</v>
      </c>
      <c r="K395">
        <v>1.3</v>
      </c>
      <c r="L395" s="111">
        <v>10</v>
      </c>
      <c r="M395" s="209">
        <v>30000000</v>
      </c>
      <c r="N395" s="21"/>
      <c r="O395" s="111">
        <v>40000</v>
      </c>
      <c r="P395" s="21"/>
      <c r="Q395">
        <v>3</v>
      </c>
      <c r="R395" t="s">
        <v>941</v>
      </c>
      <c r="T395" s="111">
        <v>7310</v>
      </c>
    </row>
    <row r="396" spans="1:20">
      <c r="A396" s="21" t="s">
        <v>491</v>
      </c>
      <c r="B396" s="111">
        <f t="shared" si="6"/>
        <v>4.583333333333333E-2</v>
      </c>
      <c r="C396" t="s">
        <v>982</v>
      </c>
      <c r="D396" s="21" t="s">
        <v>489</v>
      </c>
      <c r="E396" s="21">
        <v>1950</v>
      </c>
      <c r="F396" s="21" t="s">
        <v>20</v>
      </c>
      <c r="G396" s="111">
        <v>1.2E-10</v>
      </c>
      <c r="H396" s="111">
        <v>1.4000000000000001E-10</v>
      </c>
      <c r="I396" s="54">
        <v>0.30599999999999999</v>
      </c>
      <c r="J396">
        <v>900</v>
      </c>
      <c r="K396">
        <v>1.5</v>
      </c>
      <c r="L396" s="111">
        <v>10</v>
      </c>
      <c r="M396" s="209">
        <v>40000000</v>
      </c>
      <c r="N396" s="21"/>
      <c r="O396" s="111">
        <v>70000</v>
      </c>
      <c r="P396" s="21"/>
      <c r="Q396">
        <v>3</v>
      </c>
      <c r="R396" t="s">
        <v>941</v>
      </c>
      <c r="T396" s="111">
        <v>3960</v>
      </c>
    </row>
    <row r="397" spans="1:20">
      <c r="A397" s="21" t="s">
        <v>492</v>
      </c>
      <c r="B397" s="111">
        <f t="shared" si="6"/>
        <v>0.60879629629629628</v>
      </c>
      <c r="C397" t="s">
        <v>982</v>
      </c>
      <c r="D397" s="21" t="s">
        <v>489</v>
      </c>
      <c r="E397" s="21">
        <v>1950</v>
      </c>
      <c r="F397" s="21" t="s">
        <v>20</v>
      </c>
      <c r="G397" s="111">
        <v>1.0999999999999999E-9</v>
      </c>
      <c r="H397" s="111">
        <v>1.2E-9</v>
      </c>
      <c r="I397" s="54">
        <v>0.57399999999999995</v>
      </c>
      <c r="J397">
        <v>2000</v>
      </c>
      <c r="K397">
        <v>1.9</v>
      </c>
      <c r="L397" s="111">
        <v>10</v>
      </c>
      <c r="M397" s="209">
        <v>5000000</v>
      </c>
      <c r="N397" s="21"/>
      <c r="O397" s="111">
        <v>8000</v>
      </c>
      <c r="P397" s="21"/>
      <c r="Q397">
        <v>3</v>
      </c>
      <c r="T397" s="111">
        <v>52600</v>
      </c>
    </row>
    <row r="398" spans="1:20">
      <c r="A398" s="21" t="s">
        <v>493</v>
      </c>
      <c r="B398" s="111">
        <f t="shared" si="6"/>
        <v>247685.1851851852</v>
      </c>
      <c r="C398" t="s">
        <v>982</v>
      </c>
      <c r="D398" s="21" t="s">
        <v>489</v>
      </c>
      <c r="E398" s="21">
        <v>1950</v>
      </c>
      <c r="F398" s="21" t="s">
        <v>20</v>
      </c>
      <c r="H398" s="111">
        <v>1.2E-9</v>
      </c>
      <c r="I398" s="54">
        <v>0.57399999999999995</v>
      </c>
      <c r="J398">
        <v>2000</v>
      </c>
      <c r="K398">
        <v>1.9</v>
      </c>
      <c r="L398" s="111">
        <v>100</v>
      </c>
      <c r="M398" s="209">
        <v>1000000</v>
      </c>
      <c r="N398" s="21"/>
      <c r="O398" s="111">
        <v>2000</v>
      </c>
      <c r="P398" s="21"/>
      <c r="Q398">
        <v>1000</v>
      </c>
      <c r="T398" s="111">
        <v>21400000000</v>
      </c>
    </row>
    <row r="399" spans="1:20">
      <c r="A399" s="21" t="s">
        <v>494</v>
      </c>
      <c r="B399" s="111">
        <f t="shared" si="6"/>
        <v>60.879629629629626</v>
      </c>
      <c r="C399" t="s">
        <v>1004</v>
      </c>
      <c r="D399" s="21" t="s">
        <v>489</v>
      </c>
      <c r="E399" s="21">
        <v>1950</v>
      </c>
      <c r="F399" s="21" t="s">
        <v>20</v>
      </c>
      <c r="H399" s="111">
        <v>1.2E-9</v>
      </c>
      <c r="I399" s="54">
        <v>0.57399999999999995</v>
      </c>
      <c r="J399">
        <v>2000</v>
      </c>
      <c r="K399">
        <v>1.9</v>
      </c>
      <c r="L399" s="111">
        <v>10</v>
      </c>
      <c r="M399" s="209">
        <v>2000000</v>
      </c>
      <c r="N399" s="21"/>
      <c r="O399" s="111">
        <v>4000</v>
      </c>
      <c r="P399" s="21"/>
      <c r="Q399">
        <v>300</v>
      </c>
      <c r="T399" s="111">
        <v>5260000</v>
      </c>
    </row>
    <row r="400" spans="1:20">
      <c r="A400" s="21" t="s">
        <v>495</v>
      </c>
      <c r="B400" s="111">
        <f t="shared" si="6"/>
        <v>10.150462962962964</v>
      </c>
      <c r="C400" t="s">
        <v>982</v>
      </c>
      <c r="D400" s="21" t="s">
        <v>489</v>
      </c>
      <c r="E400" s="21">
        <v>1950</v>
      </c>
      <c r="F400" s="21" t="s">
        <v>20</v>
      </c>
      <c r="H400" s="111">
        <v>1.2E-9</v>
      </c>
      <c r="I400" s="54">
        <v>0.57399999999999995</v>
      </c>
      <c r="J400">
        <v>2000</v>
      </c>
      <c r="K400">
        <v>1.9</v>
      </c>
      <c r="L400" s="111">
        <v>10</v>
      </c>
      <c r="M400" s="209">
        <v>8000000</v>
      </c>
      <c r="N400" s="21"/>
      <c r="O400" s="111">
        <v>10000</v>
      </c>
      <c r="P400" s="21"/>
      <c r="Q400">
        <v>300</v>
      </c>
      <c r="T400" s="111">
        <v>877000</v>
      </c>
    </row>
    <row r="401" spans="1:20">
      <c r="A401" s="21" t="s">
        <v>496</v>
      </c>
      <c r="B401" s="111">
        <f t="shared" si="6"/>
        <v>5891.2037037037035</v>
      </c>
      <c r="C401" t="s">
        <v>992</v>
      </c>
      <c r="D401" s="21" t="s">
        <v>489</v>
      </c>
      <c r="E401" s="21">
        <v>1950</v>
      </c>
      <c r="F401" s="21" t="s">
        <v>20</v>
      </c>
      <c r="G401" s="111">
        <v>8.6000000000000003E-10</v>
      </c>
      <c r="H401" s="111">
        <v>1.2E-10</v>
      </c>
      <c r="I401" s="54">
        <v>3.0000000000000001E-3</v>
      </c>
      <c r="J401">
        <v>1</v>
      </c>
      <c r="K401">
        <v>0.1</v>
      </c>
      <c r="L401" s="111">
        <v>10</v>
      </c>
      <c r="M401" s="209">
        <v>6000000</v>
      </c>
      <c r="N401" s="21"/>
      <c r="O401" s="111">
        <v>10000</v>
      </c>
      <c r="P401" s="21"/>
      <c r="Q401">
        <v>1000</v>
      </c>
      <c r="T401" s="111">
        <v>509000000</v>
      </c>
    </row>
    <row r="402" spans="1:20">
      <c r="A402" s="21" t="s">
        <v>497</v>
      </c>
      <c r="B402" s="111">
        <f t="shared" si="6"/>
        <v>7407407.4074074076</v>
      </c>
      <c r="C402" t="s">
        <v>981</v>
      </c>
      <c r="D402" s="21" t="s">
        <v>489</v>
      </c>
      <c r="E402" s="21">
        <v>1950</v>
      </c>
      <c r="F402" s="21" t="s">
        <v>20</v>
      </c>
      <c r="G402" s="111">
        <v>2.4999999999999999E-8</v>
      </c>
      <c r="H402" s="111">
        <v>1.6999999999999999E-9</v>
      </c>
      <c r="I402" s="54">
        <v>0.23699999999999999</v>
      </c>
      <c r="J402">
        <v>1000</v>
      </c>
      <c r="K402">
        <v>1.5</v>
      </c>
      <c r="L402" s="111">
        <v>0.1</v>
      </c>
      <c r="M402" s="209">
        <v>200000</v>
      </c>
      <c r="N402" s="21"/>
      <c r="O402" s="111">
        <v>300</v>
      </c>
      <c r="P402" s="21"/>
      <c r="Q402">
        <v>3</v>
      </c>
      <c r="T402" s="111">
        <v>640000000000</v>
      </c>
    </row>
    <row r="403" spans="1:20">
      <c r="A403" s="21" t="s">
        <v>498</v>
      </c>
      <c r="B403" s="111">
        <f t="shared" si="6"/>
        <v>34.953703703703702</v>
      </c>
      <c r="C403" t="s">
        <v>981</v>
      </c>
      <c r="D403" s="21" t="s">
        <v>489</v>
      </c>
      <c r="E403" s="21">
        <v>1950</v>
      </c>
      <c r="F403" s="21" t="s">
        <v>20</v>
      </c>
      <c r="G403" s="111">
        <v>1.3000000000000001E-9</v>
      </c>
      <c r="H403" s="111">
        <v>5.7999999999999996E-10</v>
      </c>
      <c r="I403" s="54">
        <v>0.11600000000000001</v>
      </c>
      <c r="J403">
        <v>100</v>
      </c>
      <c r="K403">
        <v>0.3</v>
      </c>
      <c r="L403" s="111">
        <v>1</v>
      </c>
      <c r="M403" s="209">
        <v>4000000</v>
      </c>
      <c r="N403" s="21"/>
      <c r="O403" s="111">
        <v>6000</v>
      </c>
      <c r="P403" s="21"/>
      <c r="Q403">
        <v>30</v>
      </c>
      <c r="T403" s="111">
        <v>3020000</v>
      </c>
    </row>
    <row r="404" spans="1:20">
      <c r="A404" s="21" t="s">
        <v>499</v>
      </c>
      <c r="B404" s="111">
        <f t="shared" si="6"/>
        <v>3.6111111111111112</v>
      </c>
      <c r="C404" t="s">
        <v>999</v>
      </c>
      <c r="D404" s="21" t="s">
        <v>489</v>
      </c>
      <c r="E404" s="21">
        <v>1950</v>
      </c>
      <c r="F404" s="21" t="s">
        <v>20</v>
      </c>
      <c r="G404" s="111">
        <v>8.4999999999999996E-10</v>
      </c>
      <c r="H404" s="111">
        <v>5.6000000000000003E-10</v>
      </c>
      <c r="I404" s="54">
        <v>2.1000000000000001E-2</v>
      </c>
      <c r="J404">
        <v>2000</v>
      </c>
      <c r="K404">
        <v>1.4</v>
      </c>
      <c r="L404" s="111">
        <v>100</v>
      </c>
      <c r="M404" s="209">
        <v>6000000</v>
      </c>
      <c r="N404" s="21"/>
      <c r="O404" s="111">
        <v>10000</v>
      </c>
      <c r="P404" s="21"/>
      <c r="Q404">
        <v>3</v>
      </c>
      <c r="R404" t="s">
        <v>498</v>
      </c>
      <c r="T404" s="111">
        <v>312000</v>
      </c>
    </row>
    <row r="405" spans="1:20">
      <c r="A405" s="21" t="s">
        <v>500</v>
      </c>
      <c r="B405" s="111">
        <f t="shared" si="6"/>
        <v>0.97337962962962965</v>
      </c>
      <c r="C405" t="s">
        <v>981</v>
      </c>
      <c r="D405" s="21" t="s">
        <v>489</v>
      </c>
      <c r="E405" s="21">
        <v>1950</v>
      </c>
      <c r="F405" s="21" t="s">
        <v>20</v>
      </c>
      <c r="G405" s="111">
        <v>9.6999999999999996E-10</v>
      </c>
      <c r="H405" s="111">
        <v>1.0999999999999999E-9</v>
      </c>
      <c r="I405" s="54">
        <v>0.372</v>
      </c>
      <c r="J405">
        <v>1000</v>
      </c>
      <c r="K405">
        <v>1.6</v>
      </c>
      <c r="L405" s="111">
        <v>1</v>
      </c>
      <c r="M405" s="209">
        <v>5000000</v>
      </c>
      <c r="N405" s="21"/>
      <c r="O405" s="111">
        <v>9000</v>
      </c>
      <c r="P405" s="21"/>
      <c r="Q405">
        <v>3</v>
      </c>
      <c r="T405" s="111">
        <v>84100</v>
      </c>
    </row>
    <row r="406" spans="1:20">
      <c r="A406" s="21" t="s">
        <v>501</v>
      </c>
      <c r="B406" s="111">
        <f t="shared" si="6"/>
        <v>5.0115740740740738E-2</v>
      </c>
      <c r="C406" t="s">
        <v>981</v>
      </c>
      <c r="D406" s="21" t="s">
        <v>489</v>
      </c>
      <c r="E406" s="21">
        <v>1950</v>
      </c>
      <c r="F406" s="21" t="s">
        <v>20</v>
      </c>
      <c r="G406" s="111">
        <v>7.1999999999999997E-11</v>
      </c>
      <c r="H406" s="111">
        <v>6.7999999999999998E-11</v>
      </c>
      <c r="I406" s="54">
        <v>9.9000000000000005E-2</v>
      </c>
      <c r="J406">
        <v>1000</v>
      </c>
      <c r="K406">
        <v>1.6</v>
      </c>
      <c r="L406" s="111">
        <v>10</v>
      </c>
      <c r="M406" s="209">
        <v>70000000</v>
      </c>
      <c r="N406" s="21"/>
      <c r="O406" s="111">
        <v>100000</v>
      </c>
      <c r="P406" s="21"/>
      <c r="Q406">
        <v>3</v>
      </c>
      <c r="T406" s="111">
        <v>4330</v>
      </c>
    </row>
    <row r="407" spans="1:20">
      <c r="A407" s="21" t="s">
        <v>502</v>
      </c>
      <c r="B407" s="111">
        <f t="shared" si="6"/>
        <v>3.5648148148148151E-2</v>
      </c>
      <c r="C407" t="s">
        <v>981</v>
      </c>
      <c r="D407" s="21" t="s">
        <v>489</v>
      </c>
      <c r="E407" s="21">
        <v>1950</v>
      </c>
      <c r="F407" s="21" t="s">
        <v>20</v>
      </c>
      <c r="G407" s="111">
        <v>9.8999999999999994E-11</v>
      </c>
      <c r="H407" s="111">
        <v>1.0999999999999999E-10</v>
      </c>
      <c r="I407" s="54">
        <v>0.39300000000000002</v>
      </c>
      <c r="J407">
        <v>1000</v>
      </c>
      <c r="K407">
        <v>1.8</v>
      </c>
      <c r="L407" s="111">
        <v>10</v>
      </c>
      <c r="M407" s="209">
        <v>50000000</v>
      </c>
      <c r="N407" s="21"/>
      <c r="O407" s="111">
        <v>80000</v>
      </c>
      <c r="P407" s="21"/>
      <c r="Q407">
        <v>3</v>
      </c>
      <c r="T407" s="111">
        <v>3080</v>
      </c>
    </row>
    <row r="408" spans="1:20">
      <c r="A408" s="21" t="s">
        <v>503</v>
      </c>
      <c r="B408" s="111">
        <f t="shared" si="6"/>
        <v>3.5185185185185187E-2</v>
      </c>
      <c r="C408" t="s">
        <v>982</v>
      </c>
      <c r="D408" s="21">
        <v>7</v>
      </c>
      <c r="E408" s="21">
        <v>840</v>
      </c>
      <c r="F408" s="21" t="s">
        <v>20</v>
      </c>
      <c r="G408" s="111">
        <v>8.9000000000000003E-11</v>
      </c>
      <c r="H408" s="111">
        <v>9.8999999999999994E-11</v>
      </c>
      <c r="I408" s="54">
        <v>6.0999999999999999E-2</v>
      </c>
      <c r="J408">
        <v>200</v>
      </c>
      <c r="K408">
        <v>0.3</v>
      </c>
      <c r="L408" s="111">
        <v>100</v>
      </c>
      <c r="M408" s="209">
        <v>60000000</v>
      </c>
      <c r="N408" s="21"/>
      <c r="O408" s="111">
        <v>90000</v>
      </c>
      <c r="P408" s="21"/>
      <c r="Q408">
        <v>30</v>
      </c>
      <c r="R408" t="s">
        <v>596</v>
      </c>
      <c r="T408" s="111">
        <v>3040</v>
      </c>
    </row>
    <row r="409" spans="1:20">
      <c r="A409" s="21" t="s">
        <v>504</v>
      </c>
      <c r="B409" s="111">
        <f t="shared" si="6"/>
        <v>0.20949074074074073</v>
      </c>
      <c r="C409" t="s">
        <v>984</v>
      </c>
      <c r="D409" s="21">
        <v>7</v>
      </c>
      <c r="E409" s="21">
        <v>840</v>
      </c>
      <c r="F409" s="21" t="s">
        <v>20</v>
      </c>
      <c r="G409" s="111">
        <v>3.7999999999999998E-10</v>
      </c>
      <c r="H409" s="111">
        <v>6.3999999999999996E-10</v>
      </c>
      <c r="I409" s="54">
        <v>0.39800000000000002</v>
      </c>
      <c r="J409">
        <v>700</v>
      </c>
      <c r="K409">
        <v>1.3</v>
      </c>
      <c r="L409" s="111">
        <v>1000</v>
      </c>
      <c r="M409" s="209">
        <v>10000000</v>
      </c>
      <c r="N409" s="21"/>
      <c r="O409" s="111">
        <v>20000</v>
      </c>
      <c r="P409" s="21"/>
      <c r="Q409">
        <v>3</v>
      </c>
      <c r="T409" s="111">
        <v>18100</v>
      </c>
    </row>
    <row r="410" spans="1:20">
      <c r="A410" s="21" t="s">
        <v>505</v>
      </c>
      <c r="B410" s="111">
        <f t="shared" si="6"/>
        <v>2.060185185185185E-2</v>
      </c>
      <c r="C410" t="s">
        <v>982</v>
      </c>
      <c r="D410" s="21">
        <v>7</v>
      </c>
      <c r="E410" s="21">
        <v>840</v>
      </c>
      <c r="F410" s="21" t="s">
        <v>20</v>
      </c>
      <c r="G410" s="111">
        <v>1.6999999999999999E-11</v>
      </c>
      <c r="H410" s="111">
        <v>1.9999999999999999E-11</v>
      </c>
      <c r="I410" s="54">
        <v>7.0000000000000007E-2</v>
      </c>
      <c r="J410">
        <v>300</v>
      </c>
      <c r="K410">
        <v>0.4</v>
      </c>
      <c r="L410" s="111">
        <v>100</v>
      </c>
      <c r="M410" s="209">
        <v>300000000</v>
      </c>
      <c r="N410" s="21"/>
      <c r="O410" s="111">
        <v>500000</v>
      </c>
      <c r="P410" s="21"/>
      <c r="Q410">
        <v>10</v>
      </c>
      <c r="R410" t="s">
        <v>601</v>
      </c>
      <c r="T410" s="111">
        <v>1780</v>
      </c>
    </row>
    <row r="411" spans="1:20">
      <c r="A411" s="21" t="s">
        <v>506</v>
      </c>
      <c r="B411" s="111">
        <f t="shared" si="6"/>
        <v>0.22916666666666666</v>
      </c>
      <c r="C411" t="s">
        <v>983</v>
      </c>
      <c r="D411" s="21">
        <v>7</v>
      </c>
      <c r="E411" s="21">
        <v>840</v>
      </c>
      <c r="F411" s="21" t="s">
        <v>20</v>
      </c>
      <c r="G411" s="111">
        <v>2.5000000000000002E-10</v>
      </c>
      <c r="H411" s="111">
        <v>2.5000000000000002E-10</v>
      </c>
      <c r="I411" s="54">
        <v>0.246</v>
      </c>
      <c r="J411">
        <v>500</v>
      </c>
      <c r="K411">
        <v>0.6</v>
      </c>
      <c r="L411" s="111">
        <v>10</v>
      </c>
      <c r="M411" s="209">
        <v>20000000</v>
      </c>
      <c r="N411" s="21"/>
      <c r="O411" s="111">
        <v>30000</v>
      </c>
      <c r="P411" s="21"/>
      <c r="Q411">
        <v>10</v>
      </c>
      <c r="R411" t="s">
        <v>1053</v>
      </c>
      <c r="T411" s="111">
        <v>19800</v>
      </c>
    </row>
    <row r="412" spans="1:20">
      <c r="A412" s="21" t="s">
        <v>507</v>
      </c>
      <c r="B412" s="111">
        <f t="shared" si="6"/>
        <v>3.3680555555555554</v>
      </c>
      <c r="C412" t="s">
        <v>984</v>
      </c>
      <c r="D412" s="21">
        <v>7</v>
      </c>
      <c r="E412" s="21">
        <v>840</v>
      </c>
      <c r="F412" s="21" t="s">
        <v>20</v>
      </c>
      <c r="H412" s="111">
        <v>2.5000000000000002E-10</v>
      </c>
      <c r="I412" s="54">
        <v>0.246</v>
      </c>
      <c r="J412">
        <v>500</v>
      </c>
      <c r="K412">
        <v>0.6</v>
      </c>
      <c r="L412" s="111">
        <v>10000</v>
      </c>
      <c r="M412" s="209">
        <v>3000000</v>
      </c>
      <c r="N412" s="21"/>
      <c r="O412" s="111">
        <v>4000</v>
      </c>
      <c r="P412" s="21"/>
      <c r="Q412">
        <v>100</v>
      </c>
      <c r="T412" s="111">
        <v>291000</v>
      </c>
    </row>
    <row r="413" spans="1:20">
      <c r="A413" s="21" t="s">
        <v>508</v>
      </c>
      <c r="B413" s="111">
        <f t="shared" si="6"/>
        <v>0.1037037037037037</v>
      </c>
      <c r="C413" t="s">
        <v>982</v>
      </c>
      <c r="D413" s="21">
        <v>7</v>
      </c>
      <c r="E413" s="21">
        <v>840</v>
      </c>
      <c r="F413" s="21" t="s">
        <v>20</v>
      </c>
      <c r="G413" s="111">
        <v>8.7999999999999997E-12</v>
      </c>
      <c r="H413" s="111">
        <v>8.2999999999999998E-12</v>
      </c>
      <c r="I413" s="54">
        <v>2.1000000000000001E-2</v>
      </c>
      <c r="J413">
        <v>50</v>
      </c>
      <c r="K413">
        <v>0.1</v>
      </c>
      <c r="L413" s="111">
        <v>100</v>
      </c>
      <c r="M413" s="209">
        <v>600000000</v>
      </c>
      <c r="N413" s="21"/>
      <c r="O413" s="111">
        <v>900000</v>
      </c>
      <c r="P413" s="21"/>
      <c r="Q413">
        <v>100</v>
      </c>
      <c r="T413" s="111">
        <v>8960</v>
      </c>
    </row>
    <row r="414" spans="1:20">
      <c r="A414" s="21" t="s">
        <v>509</v>
      </c>
      <c r="B414" s="111">
        <f t="shared" si="6"/>
        <v>10.983796296296296</v>
      </c>
      <c r="C414" t="s">
        <v>981</v>
      </c>
      <c r="D414" s="21">
        <v>7</v>
      </c>
      <c r="E414" s="21">
        <v>840</v>
      </c>
      <c r="F414" s="21" t="s">
        <v>20</v>
      </c>
      <c r="G414" s="111">
        <v>2.1000000000000002E-9</v>
      </c>
      <c r="H414" s="111">
        <v>1.0999999999999999E-9</v>
      </c>
      <c r="I414" s="54">
        <v>2.7E-2</v>
      </c>
      <c r="J414">
        <v>1000</v>
      </c>
      <c r="K414">
        <v>1.5</v>
      </c>
      <c r="L414" s="111">
        <v>100</v>
      </c>
      <c r="M414" s="209">
        <v>2000000</v>
      </c>
      <c r="N414" s="21"/>
      <c r="O414" s="111">
        <v>4000</v>
      </c>
      <c r="P414" s="21"/>
      <c r="Q414">
        <v>3</v>
      </c>
      <c r="R414" t="s">
        <v>581</v>
      </c>
      <c r="T414" s="111">
        <v>949000</v>
      </c>
    </row>
    <row r="415" spans="1:20">
      <c r="A415" s="21" t="s">
        <v>510</v>
      </c>
      <c r="B415" s="111">
        <f t="shared" si="6"/>
        <v>7.1990740740740744E-2</v>
      </c>
      <c r="C415" t="s">
        <v>981</v>
      </c>
      <c r="D415" s="21">
        <v>7</v>
      </c>
      <c r="E415" s="21">
        <v>840</v>
      </c>
      <c r="F415" s="21" t="s">
        <v>20</v>
      </c>
      <c r="G415" s="111">
        <v>1.2999999999999999E-10</v>
      </c>
      <c r="H415" s="111">
        <v>1.2E-10</v>
      </c>
      <c r="I415" s="54">
        <v>6.3E-2</v>
      </c>
      <c r="J415">
        <v>2000</v>
      </c>
      <c r="K415">
        <v>1.8</v>
      </c>
      <c r="L415" s="111">
        <v>100</v>
      </c>
      <c r="M415" s="209">
        <v>40000000</v>
      </c>
      <c r="N415" s="21"/>
      <c r="O415" s="111">
        <v>60000</v>
      </c>
      <c r="P415" s="21"/>
      <c r="Q415">
        <v>3</v>
      </c>
      <c r="R415" t="s">
        <v>584</v>
      </c>
      <c r="T415" s="111">
        <v>6220</v>
      </c>
    </row>
    <row r="416" spans="1:20">
      <c r="A416" s="21" t="s">
        <v>511</v>
      </c>
      <c r="B416" s="111">
        <f t="shared" si="6"/>
        <v>8.6342592592592599E-3</v>
      </c>
      <c r="C416" t="s">
        <v>981</v>
      </c>
      <c r="D416" s="21">
        <v>7</v>
      </c>
      <c r="E416" s="21">
        <v>840</v>
      </c>
      <c r="F416" s="21" t="s">
        <v>20</v>
      </c>
      <c r="G416" s="111">
        <v>2.9E-11</v>
      </c>
      <c r="H416" s="111">
        <v>3E-11</v>
      </c>
      <c r="I416" s="54">
        <v>0.13700000000000001</v>
      </c>
      <c r="J416">
        <v>1000</v>
      </c>
      <c r="K416">
        <v>1.7</v>
      </c>
      <c r="L416" s="111">
        <v>10</v>
      </c>
      <c r="M416" s="209">
        <v>200000000</v>
      </c>
      <c r="N416" s="21"/>
      <c r="O416" s="111">
        <v>300000</v>
      </c>
      <c r="P416" s="21"/>
      <c r="Q416">
        <v>3</v>
      </c>
      <c r="R416" t="s">
        <v>586</v>
      </c>
      <c r="T416" s="111">
        <v>746</v>
      </c>
    </row>
    <row r="417" spans="1:20">
      <c r="A417" s="21" t="s">
        <v>512</v>
      </c>
      <c r="B417" s="111">
        <f t="shared" si="6"/>
        <v>6.0763888888888893</v>
      </c>
      <c r="C417" t="s">
        <v>982</v>
      </c>
      <c r="D417" s="21" t="s">
        <v>513</v>
      </c>
      <c r="E417" s="21">
        <v>1452</v>
      </c>
      <c r="F417" s="21" t="s">
        <v>20</v>
      </c>
      <c r="G417" s="111">
        <v>9.5999999999999999E-10</v>
      </c>
      <c r="H417" s="111">
        <v>8.6000000000000003E-10</v>
      </c>
      <c r="I417" s="54">
        <v>0.26</v>
      </c>
      <c r="J417">
        <v>60</v>
      </c>
      <c r="K417">
        <v>0.1</v>
      </c>
      <c r="L417" s="111">
        <v>10</v>
      </c>
      <c r="M417" s="209">
        <v>5000000</v>
      </c>
      <c r="N417" s="21"/>
      <c r="O417" s="111">
        <v>9000</v>
      </c>
      <c r="P417" s="21"/>
      <c r="Q417">
        <v>100</v>
      </c>
      <c r="R417" t="s">
        <v>221</v>
      </c>
      <c r="T417" s="111">
        <v>525000</v>
      </c>
    </row>
    <row r="418" spans="1:20">
      <c r="A418" s="21" t="s">
        <v>514</v>
      </c>
      <c r="B418" s="111">
        <f t="shared" si="6"/>
        <v>1.4814814814814814</v>
      </c>
      <c r="C418" t="s">
        <v>982</v>
      </c>
      <c r="D418" s="21" t="s">
        <v>513</v>
      </c>
      <c r="E418" s="21">
        <v>1452</v>
      </c>
      <c r="F418" s="21" t="s">
        <v>20</v>
      </c>
      <c r="G418" s="111">
        <v>7.5999999999999996E-10</v>
      </c>
      <c r="H418" s="111">
        <v>8.6999999999999999E-10</v>
      </c>
      <c r="I418" s="54">
        <v>0.27800000000000002</v>
      </c>
      <c r="J418">
        <v>700</v>
      </c>
      <c r="K418">
        <v>0.8</v>
      </c>
      <c r="L418" s="111">
        <v>10</v>
      </c>
      <c r="M418" s="209">
        <v>7000000</v>
      </c>
      <c r="N418" s="21"/>
      <c r="O418" s="111">
        <v>10000</v>
      </c>
      <c r="P418" s="21"/>
      <c r="Q418">
        <v>10</v>
      </c>
      <c r="R418" t="s">
        <v>222</v>
      </c>
      <c r="T418" s="111">
        <v>128000</v>
      </c>
    </row>
    <row r="419" spans="1:20">
      <c r="A419" s="21" t="s">
        <v>515</v>
      </c>
      <c r="B419" s="111">
        <f t="shared" si="6"/>
        <v>36921296.296296299</v>
      </c>
      <c r="C419" t="s">
        <v>982</v>
      </c>
      <c r="D419" s="21" t="s">
        <v>513</v>
      </c>
      <c r="E419" s="21">
        <v>1452</v>
      </c>
      <c r="F419" s="21" t="s">
        <v>20</v>
      </c>
      <c r="G419" s="111">
        <v>2.1999999999999999E-10</v>
      </c>
      <c r="H419" s="111">
        <v>6.3000000000000002E-11</v>
      </c>
      <c r="I419" s="54">
        <v>1E-3</v>
      </c>
      <c r="J419">
        <v>10</v>
      </c>
      <c r="K419">
        <v>0.1</v>
      </c>
      <c r="L419" s="111">
        <v>100</v>
      </c>
      <c r="M419" s="209">
        <v>20000000</v>
      </c>
      <c r="N419" s="21"/>
      <c r="O419" s="111">
        <v>40000</v>
      </c>
      <c r="P419" s="21"/>
      <c r="Q419">
        <v>1000</v>
      </c>
      <c r="T419" s="111">
        <v>3190000000000</v>
      </c>
    </row>
    <row r="420" spans="1:20">
      <c r="A420" s="21" t="s">
        <v>516</v>
      </c>
      <c r="B420" s="111">
        <f t="shared" si="6"/>
        <v>36574.074074074073</v>
      </c>
      <c r="C420" t="s">
        <v>91</v>
      </c>
      <c r="D420" s="21" t="s">
        <v>513</v>
      </c>
      <c r="E420" s="21">
        <v>1452</v>
      </c>
      <c r="F420" s="21" t="s">
        <v>20</v>
      </c>
      <c r="G420" s="111">
        <v>5.1999999999999996E-10</v>
      </c>
      <c r="H420" s="111">
        <v>1.5E-10</v>
      </c>
      <c r="I420" s="54">
        <v>1E-3</v>
      </c>
      <c r="J420">
        <v>1</v>
      </c>
      <c r="K420">
        <v>0.1</v>
      </c>
      <c r="L420" s="111">
        <v>100</v>
      </c>
      <c r="M420" s="209">
        <v>10000000</v>
      </c>
      <c r="N420" s="21"/>
      <c r="O420" s="111">
        <v>20000</v>
      </c>
      <c r="P420" s="21"/>
      <c r="Q420">
        <v>1000</v>
      </c>
      <c r="T420" s="111">
        <v>3160000000</v>
      </c>
    </row>
    <row r="421" spans="1:20">
      <c r="A421" s="21" t="s">
        <v>517</v>
      </c>
      <c r="B421" s="111">
        <f t="shared" si="6"/>
        <v>0.10486111111111111</v>
      </c>
      <c r="C421" t="s">
        <v>981</v>
      </c>
      <c r="D421" s="21" t="s">
        <v>513</v>
      </c>
      <c r="E421" s="21">
        <v>1452</v>
      </c>
      <c r="F421" s="21" t="s">
        <v>20</v>
      </c>
      <c r="G421" s="111">
        <v>1.2999999999999999E-10</v>
      </c>
      <c r="H421" s="111">
        <v>1.8E-10</v>
      </c>
      <c r="I421" s="54">
        <v>8.1000000000000003E-2</v>
      </c>
      <c r="J421">
        <v>1000</v>
      </c>
      <c r="K421">
        <v>1.6</v>
      </c>
      <c r="L421" s="111">
        <v>10</v>
      </c>
      <c r="M421" s="209">
        <v>40000000</v>
      </c>
      <c r="N421" s="21"/>
      <c r="O421" s="111">
        <v>60000</v>
      </c>
      <c r="P421" s="21"/>
      <c r="Q421">
        <v>3</v>
      </c>
      <c r="T421" s="111">
        <v>9060</v>
      </c>
    </row>
    <row r="422" spans="1:20">
      <c r="A422" s="21" t="s">
        <v>518</v>
      </c>
      <c r="B422" s="111">
        <f t="shared" si="6"/>
        <v>2.2800925925925926</v>
      </c>
      <c r="C422" t="s">
        <v>981</v>
      </c>
      <c r="D422" s="21" t="s">
        <v>513</v>
      </c>
      <c r="E422" s="21">
        <v>1452</v>
      </c>
      <c r="F422" s="21" t="s">
        <v>20</v>
      </c>
      <c r="G422" s="111">
        <v>1.9000000000000001E-9</v>
      </c>
      <c r="H422" s="111">
        <v>3E-9</v>
      </c>
      <c r="I422" s="54">
        <v>3.9E-2</v>
      </c>
      <c r="J422">
        <v>2000</v>
      </c>
      <c r="K422">
        <v>2.2000000000000002</v>
      </c>
      <c r="L422" s="111">
        <v>1000</v>
      </c>
      <c r="M422" s="209">
        <v>3000000</v>
      </c>
      <c r="N422" s="21"/>
      <c r="O422" s="111">
        <v>4000</v>
      </c>
      <c r="P422" s="21"/>
      <c r="Q422">
        <v>3</v>
      </c>
      <c r="T422" s="111">
        <v>197000</v>
      </c>
    </row>
    <row r="423" spans="1:20">
      <c r="A423" s="21" t="s">
        <v>519</v>
      </c>
      <c r="B423" s="111">
        <f t="shared" si="6"/>
        <v>1.0208333333333333E-2</v>
      </c>
      <c r="C423" t="s">
        <v>982</v>
      </c>
      <c r="D423" s="21" t="s">
        <v>20</v>
      </c>
      <c r="E423" s="21">
        <v>639</v>
      </c>
      <c r="F423" s="21">
        <v>3902</v>
      </c>
      <c r="G423" s="111">
        <v>3.5000000000000002E-11</v>
      </c>
      <c r="H423" s="111">
        <v>9.6999999999999995E-12</v>
      </c>
      <c r="I423" s="54">
        <v>0.19900000000000001</v>
      </c>
      <c r="J423">
        <v>400</v>
      </c>
      <c r="K423">
        <v>0.6</v>
      </c>
      <c r="L423" s="111">
        <v>10</v>
      </c>
      <c r="M423" s="209">
        <v>100000000</v>
      </c>
      <c r="N423" s="21"/>
      <c r="O423" s="111">
        <v>200000</v>
      </c>
      <c r="P423" s="21"/>
      <c r="Q423">
        <v>10</v>
      </c>
      <c r="R423" t="s">
        <v>876</v>
      </c>
      <c r="T423" s="111">
        <v>882</v>
      </c>
    </row>
    <row r="424" spans="1:20">
      <c r="A424" s="21" t="s">
        <v>520</v>
      </c>
      <c r="B424" s="111">
        <f t="shared" si="6"/>
        <v>2.5115740740740741E-2</v>
      </c>
      <c r="C424" t="s">
        <v>977</v>
      </c>
      <c r="D424" s="21" t="s">
        <v>20</v>
      </c>
      <c r="E424" s="21">
        <v>639</v>
      </c>
      <c r="F424" s="21">
        <v>3902</v>
      </c>
      <c r="G424" s="111">
        <v>3.0000000000000001E-12</v>
      </c>
      <c r="H424" s="111">
        <v>2.1999999999999999E-12</v>
      </c>
      <c r="I424" s="54">
        <v>2.1999999999999999E-2</v>
      </c>
      <c r="J424">
        <v>40</v>
      </c>
      <c r="K424">
        <v>0.1</v>
      </c>
      <c r="L424" s="111">
        <v>100</v>
      </c>
      <c r="M424" s="209">
        <v>2000000000</v>
      </c>
      <c r="N424" s="21"/>
      <c r="O424" s="111">
        <v>3000000</v>
      </c>
      <c r="P424" s="21"/>
      <c r="Q424">
        <v>1000</v>
      </c>
      <c r="R424" t="s">
        <v>877</v>
      </c>
      <c r="T424" s="111">
        <v>2170</v>
      </c>
    </row>
    <row r="425" spans="1:20">
      <c r="A425" s="21" t="s">
        <v>521</v>
      </c>
      <c r="B425" s="111">
        <f t="shared" si="6"/>
        <v>4.3981481481481479</v>
      </c>
      <c r="C425" t="s">
        <v>982</v>
      </c>
      <c r="D425" s="21" t="s">
        <v>20</v>
      </c>
      <c r="E425" s="21">
        <v>639</v>
      </c>
      <c r="F425" s="21">
        <v>3902</v>
      </c>
      <c r="G425" s="111">
        <v>7.2999999999999996E-10</v>
      </c>
      <c r="H425" s="111">
        <v>8.0999999999999999E-10</v>
      </c>
      <c r="I425" s="54">
        <v>0.219</v>
      </c>
      <c r="J425">
        <v>80</v>
      </c>
      <c r="K425">
        <v>0.2</v>
      </c>
      <c r="L425" s="111">
        <v>10</v>
      </c>
      <c r="M425" s="209">
        <v>7000000</v>
      </c>
      <c r="N425" s="21"/>
      <c r="O425" s="111">
        <v>10000</v>
      </c>
      <c r="P425" s="21"/>
      <c r="Q425">
        <v>30</v>
      </c>
      <c r="R425" t="s">
        <v>878</v>
      </c>
      <c r="T425" s="111">
        <v>380000</v>
      </c>
    </row>
    <row r="426" spans="1:20">
      <c r="A426" s="21" t="s">
        <v>522</v>
      </c>
      <c r="B426" s="111">
        <f t="shared" si="6"/>
        <v>395.83333333333331</v>
      </c>
      <c r="C426" t="s">
        <v>977</v>
      </c>
      <c r="D426" s="21" t="s">
        <v>20</v>
      </c>
      <c r="E426" s="21">
        <v>639</v>
      </c>
      <c r="F426" s="21">
        <v>3902</v>
      </c>
      <c r="G426" s="111">
        <v>2.7E-10</v>
      </c>
      <c r="H426" s="111">
        <v>5.2999999999999998E-11</v>
      </c>
      <c r="I426" s="54">
        <v>8.0000000000000002E-3</v>
      </c>
      <c r="J426">
        <v>3</v>
      </c>
      <c r="K426">
        <v>0.1</v>
      </c>
      <c r="L426" s="111">
        <v>1000</v>
      </c>
      <c r="M426" s="209">
        <v>20000000</v>
      </c>
      <c r="N426" s="21"/>
      <c r="O426" s="111">
        <v>30000</v>
      </c>
      <c r="P426" s="21"/>
      <c r="Q426">
        <v>1000</v>
      </c>
      <c r="R426" t="s">
        <v>1054</v>
      </c>
      <c r="T426" s="111">
        <v>34200000</v>
      </c>
    </row>
    <row r="427" spans="1:20">
      <c r="A427" s="21" t="s">
        <v>523</v>
      </c>
      <c r="B427" s="111">
        <f t="shared" si="6"/>
        <v>56250000</v>
      </c>
      <c r="C427" t="s">
        <v>1005</v>
      </c>
      <c r="D427" s="21" t="s">
        <v>20</v>
      </c>
      <c r="E427" s="21">
        <v>639</v>
      </c>
      <c r="F427" s="21">
        <v>3902</v>
      </c>
      <c r="G427" s="111">
        <v>1.9999999999999999E-6</v>
      </c>
      <c r="H427" s="111">
        <v>1.7E-8</v>
      </c>
      <c r="I427" s="54">
        <v>4.5999999999999999E-2</v>
      </c>
      <c r="J427">
        <v>1000</v>
      </c>
      <c r="K427">
        <v>1.8</v>
      </c>
      <c r="L427" s="111">
        <v>1</v>
      </c>
      <c r="M427" s="209">
        <v>3000</v>
      </c>
      <c r="N427" s="21"/>
      <c r="O427" s="111">
        <v>4</v>
      </c>
      <c r="P427" s="21"/>
      <c r="Q427">
        <v>3</v>
      </c>
      <c r="R427" t="s">
        <v>1055</v>
      </c>
      <c r="T427" s="111">
        <v>4860000000000</v>
      </c>
    </row>
    <row r="428" spans="1:20">
      <c r="A428" s="21" t="s">
        <v>524</v>
      </c>
      <c r="B428" s="111">
        <f t="shared" si="6"/>
        <v>0.9375</v>
      </c>
      <c r="C428" t="s">
        <v>991</v>
      </c>
      <c r="D428" s="21" t="s">
        <v>20</v>
      </c>
      <c r="E428" s="21">
        <v>639</v>
      </c>
      <c r="F428" s="21">
        <v>3902</v>
      </c>
      <c r="G428" s="111">
        <v>3.6E-9</v>
      </c>
      <c r="H428" s="111">
        <v>1.8999999999999999E-10</v>
      </c>
      <c r="I428" s="54">
        <v>1.2999999999999999E-2</v>
      </c>
      <c r="J428">
        <v>600</v>
      </c>
      <c r="K428">
        <v>0.6</v>
      </c>
      <c r="L428" s="111">
        <v>100</v>
      </c>
      <c r="M428" s="209">
        <v>1000000</v>
      </c>
      <c r="N428" s="21"/>
      <c r="O428" s="111">
        <v>2000</v>
      </c>
      <c r="P428" s="21"/>
      <c r="Q428">
        <v>10</v>
      </c>
      <c r="R428" t="s">
        <v>1055</v>
      </c>
      <c r="T428" s="111">
        <v>81000</v>
      </c>
    </row>
    <row r="429" spans="1:20">
      <c r="A429" s="21" t="s">
        <v>525</v>
      </c>
      <c r="B429" s="111">
        <f t="shared" si="6"/>
        <v>782407407.4074074</v>
      </c>
      <c r="C429" t="s">
        <v>978</v>
      </c>
      <c r="D429" s="21" t="s">
        <v>20</v>
      </c>
      <c r="E429" s="21">
        <v>639</v>
      </c>
      <c r="F429" s="21">
        <v>3902</v>
      </c>
      <c r="G429" s="111">
        <v>1.5E-5</v>
      </c>
      <c r="H429" s="111">
        <v>1.1000000000000001E-7</v>
      </c>
      <c r="I429" s="54">
        <v>1.7999999999999999E-2</v>
      </c>
      <c r="J429">
        <v>30</v>
      </c>
      <c r="K429">
        <v>0.1</v>
      </c>
      <c r="L429" s="111">
        <v>1</v>
      </c>
      <c r="M429" s="209">
        <v>300</v>
      </c>
      <c r="N429" s="21"/>
      <c r="O429" s="111">
        <v>0.6</v>
      </c>
      <c r="P429" s="21"/>
      <c r="Q429">
        <v>3</v>
      </c>
      <c r="R429" t="s">
        <v>551</v>
      </c>
      <c r="T429" s="111">
        <v>67600000000000</v>
      </c>
    </row>
    <row r="430" spans="1:20">
      <c r="A430" s="21" t="s">
        <v>526</v>
      </c>
      <c r="B430" s="111">
        <f t="shared" si="6"/>
        <v>2.1180555555555554</v>
      </c>
      <c r="C430" t="s">
        <v>981</v>
      </c>
      <c r="D430" s="21" t="s">
        <v>20</v>
      </c>
      <c r="E430" s="21">
        <v>639</v>
      </c>
      <c r="F430" s="21">
        <v>3902</v>
      </c>
      <c r="G430" s="111">
        <v>1.6999999999999999E-9</v>
      </c>
      <c r="H430" s="111">
        <v>9.0999999999999996E-10</v>
      </c>
      <c r="I430" s="54">
        <v>8.8999999999999996E-2</v>
      </c>
      <c r="J430">
        <v>1000</v>
      </c>
      <c r="K430">
        <v>1.1000000000000001</v>
      </c>
      <c r="L430" s="111">
        <v>10</v>
      </c>
      <c r="M430" s="209">
        <v>3000000</v>
      </c>
      <c r="N430" s="21"/>
      <c r="O430" s="111">
        <v>5000</v>
      </c>
      <c r="P430" s="21"/>
      <c r="Q430">
        <v>3</v>
      </c>
      <c r="R430" t="s">
        <v>626</v>
      </c>
      <c r="T430" s="111">
        <v>183000</v>
      </c>
    </row>
    <row r="431" spans="1:20">
      <c r="A431" s="21" t="s">
        <v>527</v>
      </c>
      <c r="B431" s="111">
        <f t="shared" si="6"/>
        <v>2.3611111111111112</v>
      </c>
      <c r="C431" t="s">
        <v>981</v>
      </c>
      <c r="D431" s="21" t="s">
        <v>20</v>
      </c>
      <c r="E431" s="21">
        <v>639</v>
      </c>
      <c r="F431" s="21">
        <v>3902</v>
      </c>
      <c r="G431" s="111">
        <v>1.0999999999999999E-9</v>
      </c>
      <c r="H431" s="111">
        <v>8.0000000000000003E-10</v>
      </c>
      <c r="I431" s="54">
        <v>3.9E-2</v>
      </c>
      <c r="J431">
        <v>2000</v>
      </c>
      <c r="K431">
        <v>2.2999999999999998</v>
      </c>
      <c r="L431" s="111">
        <v>100</v>
      </c>
      <c r="M431" s="209">
        <v>5000000</v>
      </c>
      <c r="N431" s="21"/>
      <c r="O431" s="111">
        <v>8000</v>
      </c>
      <c r="P431" s="21"/>
      <c r="Q431">
        <v>3</v>
      </c>
      <c r="R431" t="s">
        <v>627</v>
      </c>
      <c r="T431" s="111">
        <v>204000</v>
      </c>
    </row>
    <row r="432" spans="1:20">
      <c r="A432" s="21" t="s">
        <v>528</v>
      </c>
      <c r="B432" s="111">
        <f t="shared" si="6"/>
        <v>4.2939814814814813E-2</v>
      </c>
      <c r="C432" t="s">
        <v>981</v>
      </c>
      <c r="D432" s="21" t="s">
        <v>20</v>
      </c>
      <c r="E432" s="21">
        <v>639</v>
      </c>
      <c r="F432" s="21">
        <v>3902</v>
      </c>
      <c r="G432" s="111">
        <v>1.2999999999999999E-10</v>
      </c>
      <c r="H432" s="111">
        <v>8.2000000000000001E-11</v>
      </c>
      <c r="I432" s="54">
        <v>0.22500000000000001</v>
      </c>
      <c r="J432">
        <v>3000</v>
      </c>
      <c r="K432">
        <v>3.4</v>
      </c>
      <c r="L432" s="111">
        <v>10</v>
      </c>
      <c r="M432" s="209">
        <v>40000000</v>
      </c>
      <c r="N432" s="21"/>
      <c r="O432" s="111">
        <v>60000</v>
      </c>
      <c r="P432" s="21"/>
      <c r="Q432">
        <v>1</v>
      </c>
      <c r="R432" t="s">
        <v>628</v>
      </c>
      <c r="T432" s="111">
        <v>3710</v>
      </c>
    </row>
    <row r="433" spans="1:20">
      <c r="A433" s="21" t="s">
        <v>529</v>
      </c>
      <c r="B433" s="111">
        <f t="shared" si="6"/>
        <v>5.0115740740740737E-3</v>
      </c>
      <c r="C433" t="s">
        <v>987</v>
      </c>
      <c r="D433" s="21" t="s">
        <v>20</v>
      </c>
      <c r="E433" s="21">
        <v>639</v>
      </c>
      <c r="F433" s="21">
        <v>3902</v>
      </c>
      <c r="H433" s="111">
        <v>8.2000000000000001E-11</v>
      </c>
      <c r="I433" s="54">
        <v>0.06</v>
      </c>
      <c r="J433">
        <v>1000</v>
      </c>
      <c r="K433">
        <v>1.6</v>
      </c>
      <c r="L433" s="111">
        <v>1000</v>
      </c>
      <c r="M433" s="54"/>
      <c r="N433" s="21"/>
      <c r="P433" s="21"/>
      <c r="Q433">
        <v>3</v>
      </c>
      <c r="R433" t="s">
        <v>628</v>
      </c>
      <c r="T433" s="111">
        <v>433</v>
      </c>
    </row>
    <row r="434" spans="1:20">
      <c r="A434" s="21" t="s">
        <v>530</v>
      </c>
      <c r="B434" s="111">
        <f t="shared" si="6"/>
        <v>1.4120370370370369E-3</v>
      </c>
      <c r="C434" t="s">
        <v>982</v>
      </c>
      <c r="D434" s="21" t="s">
        <v>531</v>
      </c>
      <c r="E434" s="21">
        <v>218</v>
      </c>
      <c r="F434" s="21">
        <v>183</v>
      </c>
      <c r="H434" s="111">
        <v>5.7999999999999996E-10</v>
      </c>
      <c r="I434" s="54">
        <v>0.161</v>
      </c>
      <c r="J434">
        <v>1000</v>
      </c>
      <c r="K434">
        <v>1.7</v>
      </c>
      <c r="L434" s="111">
        <v>100</v>
      </c>
      <c r="M434" s="209">
        <v>70000000</v>
      </c>
      <c r="N434" s="21"/>
      <c r="O434" s="111">
        <v>70000</v>
      </c>
      <c r="P434" s="21" t="s">
        <v>165</v>
      </c>
      <c r="Q434">
        <v>3</v>
      </c>
      <c r="T434" s="111">
        <v>122</v>
      </c>
    </row>
    <row r="435" spans="1:20">
      <c r="A435" s="21" t="s">
        <v>532</v>
      </c>
      <c r="B435" s="111">
        <f t="shared" si="6"/>
        <v>1.4930555555555556E-2</v>
      </c>
      <c r="C435" t="s">
        <v>982</v>
      </c>
      <c r="D435" s="21" t="s">
        <v>533</v>
      </c>
      <c r="E435" s="21">
        <v>2700</v>
      </c>
      <c r="F435" s="21" t="s">
        <v>20</v>
      </c>
      <c r="G435" s="111">
        <v>2.5000000000000001E-11</v>
      </c>
      <c r="H435" s="111">
        <v>1.6999999999999999E-11</v>
      </c>
      <c r="I435" s="54">
        <v>0.19900000000000001</v>
      </c>
      <c r="J435">
        <v>300</v>
      </c>
      <c r="K435">
        <v>1</v>
      </c>
      <c r="L435" s="111">
        <v>100</v>
      </c>
      <c r="M435" s="209">
        <v>200000000</v>
      </c>
      <c r="N435" s="21"/>
      <c r="O435" s="111">
        <v>300000</v>
      </c>
      <c r="P435" s="21"/>
      <c r="Q435">
        <v>10</v>
      </c>
      <c r="T435" s="111">
        <v>1290</v>
      </c>
    </row>
    <row r="436" spans="1:20">
      <c r="A436" s="21" t="s">
        <v>534</v>
      </c>
      <c r="B436" s="111">
        <f t="shared" si="6"/>
        <v>7.2916666666666671E-2</v>
      </c>
      <c r="C436" t="s">
        <v>982</v>
      </c>
      <c r="D436" s="21" t="s">
        <v>533</v>
      </c>
      <c r="E436" s="21">
        <v>2700</v>
      </c>
      <c r="F436" s="21" t="s">
        <v>20</v>
      </c>
      <c r="G436" s="111">
        <v>1E-10</v>
      </c>
      <c r="H436" s="111">
        <v>8.9000000000000003E-11</v>
      </c>
      <c r="I436" s="54">
        <v>0.186</v>
      </c>
      <c r="J436">
        <v>400</v>
      </c>
      <c r="K436">
        <v>0.6</v>
      </c>
      <c r="L436" s="111">
        <v>10</v>
      </c>
      <c r="M436" s="209">
        <v>50000000</v>
      </c>
      <c r="N436" s="21"/>
      <c r="O436" s="111">
        <v>80000</v>
      </c>
      <c r="P436" s="21"/>
      <c r="Q436">
        <v>10</v>
      </c>
      <c r="R436" t="s">
        <v>659</v>
      </c>
      <c r="T436" s="111">
        <v>6300</v>
      </c>
    </row>
    <row r="437" spans="1:20">
      <c r="A437" s="21" t="s">
        <v>535</v>
      </c>
      <c r="B437" s="111">
        <f t="shared" si="6"/>
        <v>0.92129629629629628</v>
      </c>
      <c r="C437" t="s">
        <v>984</v>
      </c>
      <c r="D437" s="21" t="s">
        <v>533</v>
      </c>
      <c r="E437" s="21">
        <v>2700</v>
      </c>
      <c r="F437" s="21" t="s">
        <v>20</v>
      </c>
      <c r="G437" s="111">
        <v>5.1999999999999996E-10</v>
      </c>
      <c r="H437" s="111">
        <v>5.6000000000000003E-10</v>
      </c>
      <c r="I437" s="54">
        <v>7.0999999999999994E-2</v>
      </c>
      <c r="J437">
        <v>100</v>
      </c>
      <c r="K437">
        <v>0.2</v>
      </c>
      <c r="L437" s="111">
        <v>10</v>
      </c>
      <c r="M437" s="209">
        <v>10000000</v>
      </c>
      <c r="N437" s="21"/>
      <c r="O437" s="111">
        <v>20000</v>
      </c>
      <c r="P437" s="21"/>
      <c r="Q437">
        <v>30</v>
      </c>
      <c r="R437" t="s">
        <v>660</v>
      </c>
      <c r="T437" s="111">
        <v>79600</v>
      </c>
    </row>
    <row r="438" spans="1:20">
      <c r="A438" s="21" t="s">
        <v>536</v>
      </c>
      <c r="B438" s="111">
        <f t="shared" si="6"/>
        <v>93.634259259259252</v>
      </c>
      <c r="C438" t="s">
        <v>984</v>
      </c>
      <c r="D438" s="21" t="s">
        <v>533</v>
      </c>
      <c r="E438" s="21">
        <v>2700</v>
      </c>
      <c r="F438" s="21" t="s">
        <v>20</v>
      </c>
      <c r="G438" s="111">
        <v>1.3999999999999999E-9</v>
      </c>
      <c r="H438" s="111">
        <v>5.1E-10</v>
      </c>
      <c r="I438" s="54">
        <v>0.112</v>
      </c>
      <c r="J438">
        <v>40</v>
      </c>
      <c r="K438">
        <v>0.1</v>
      </c>
      <c r="L438" s="111">
        <v>1</v>
      </c>
      <c r="M438" s="209">
        <v>4000000</v>
      </c>
      <c r="N438" s="21"/>
      <c r="O438" s="111">
        <v>6000</v>
      </c>
      <c r="P438" s="21"/>
      <c r="Q438">
        <v>100</v>
      </c>
      <c r="T438" s="111">
        <v>8090000</v>
      </c>
    </row>
    <row r="439" spans="1:20">
      <c r="A439" s="21" t="s">
        <v>537</v>
      </c>
      <c r="B439" s="111">
        <f t="shared" si="6"/>
        <v>0.24189814814814814</v>
      </c>
      <c r="C439" t="s">
        <v>992</v>
      </c>
      <c r="D439" s="21" t="s">
        <v>533</v>
      </c>
      <c r="E439" s="21">
        <v>2700</v>
      </c>
      <c r="F439" s="21" t="s">
        <v>20</v>
      </c>
      <c r="G439" s="111">
        <v>7.8999999999999999E-12</v>
      </c>
      <c r="H439" s="111">
        <v>1.7999999999999999E-11</v>
      </c>
      <c r="I439" s="54">
        <v>1E-3</v>
      </c>
      <c r="J439">
        <v>5</v>
      </c>
      <c r="K439">
        <v>0.1</v>
      </c>
      <c r="L439" s="111">
        <v>10000</v>
      </c>
      <c r="M439" s="209">
        <v>600000000</v>
      </c>
      <c r="N439" s="21"/>
      <c r="O439" s="111">
        <v>1000000</v>
      </c>
      <c r="P439" s="21"/>
      <c r="Q439">
        <v>1000</v>
      </c>
      <c r="T439" s="111">
        <v>20900</v>
      </c>
    </row>
    <row r="440" spans="1:20">
      <c r="A440" s="21" t="s">
        <v>538</v>
      </c>
      <c r="B440" s="111">
        <f t="shared" si="6"/>
        <v>15.393518518518519</v>
      </c>
      <c r="C440" t="s">
        <v>981</v>
      </c>
      <c r="D440" s="21" t="s">
        <v>533</v>
      </c>
      <c r="E440" s="21">
        <v>2700</v>
      </c>
      <c r="F440" s="21" t="s">
        <v>20</v>
      </c>
      <c r="G440" s="111">
        <v>1.5E-9</v>
      </c>
      <c r="H440" s="111">
        <v>5.7E-10</v>
      </c>
      <c r="I440" s="54">
        <v>1.4999999999999999E-2</v>
      </c>
      <c r="J440">
        <v>400</v>
      </c>
      <c r="K440">
        <v>0.4</v>
      </c>
      <c r="L440" s="111">
        <v>100</v>
      </c>
      <c r="M440" s="209">
        <v>3000000</v>
      </c>
      <c r="N440" s="21"/>
      <c r="O440" s="111">
        <v>6000</v>
      </c>
      <c r="P440" s="21"/>
      <c r="Q440">
        <v>10</v>
      </c>
      <c r="T440" s="111">
        <v>1330000</v>
      </c>
    </row>
    <row r="441" spans="1:20">
      <c r="A441" s="21" t="s">
        <v>539</v>
      </c>
      <c r="B441" s="111">
        <f t="shared" si="6"/>
        <v>0.54629629629629628</v>
      </c>
      <c r="C441" t="s">
        <v>992</v>
      </c>
      <c r="D441" s="21" t="s">
        <v>533</v>
      </c>
      <c r="E441" s="21">
        <v>2700</v>
      </c>
      <c r="F441" s="21" t="s">
        <v>20</v>
      </c>
      <c r="G441" s="111">
        <v>1.4000000000000001E-10</v>
      </c>
      <c r="H441" s="111">
        <v>9.6000000000000005E-11</v>
      </c>
      <c r="I441" s="54">
        <v>2E-3</v>
      </c>
      <c r="J441">
        <v>5</v>
      </c>
      <c r="K441">
        <v>0.1</v>
      </c>
      <c r="L441" s="111">
        <v>1000</v>
      </c>
      <c r="M441" s="209">
        <v>40000000</v>
      </c>
      <c r="N441" s="21"/>
      <c r="O441" s="111">
        <v>60000</v>
      </c>
      <c r="P441" s="21"/>
      <c r="Q441">
        <v>100</v>
      </c>
      <c r="R441" t="s">
        <v>538</v>
      </c>
      <c r="T441" s="111">
        <v>47200</v>
      </c>
    </row>
    <row r="442" spans="1:20">
      <c r="A442" s="21" t="s">
        <v>540</v>
      </c>
      <c r="B442" s="111">
        <f t="shared" si="6"/>
        <v>1.25</v>
      </c>
      <c r="C442" t="s">
        <v>981</v>
      </c>
      <c r="D442" s="21" t="s">
        <v>533</v>
      </c>
      <c r="E442" s="21">
        <v>2700</v>
      </c>
      <c r="F442" s="21" t="s">
        <v>20</v>
      </c>
      <c r="G442" s="111">
        <v>6.8000000000000003E-10</v>
      </c>
      <c r="H442" s="111">
        <v>8.0999999999999999E-10</v>
      </c>
      <c r="I442" s="54">
        <v>1.2E-2</v>
      </c>
      <c r="J442">
        <v>1000</v>
      </c>
      <c r="K442">
        <v>1.6</v>
      </c>
      <c r="L442" s="111">
        <v>100</v>
      </c>
      <c r="M442" s="209">
        <v>7000000</v>
      </c>
      <c r="N442" s="21"/>
      <c r="O442" s="111">
        <v>10000</v>
      </c>
      <c r="P442" s="21"/>
      <c r="Q442">
        <v>3</v>
      </c>
      <c r="T442" s="111">
        <v>108000</v>
      </c>
    </row>
    <row r="443" spans="1:20">
      <c r="A443" s="21" t="s">
        <v>541</v>
      </c>
      <c r="B443" s="111">
        <f t="shared" si="6"/>
        <v>2187.5</v>
      </c>
      <c r="C443" t="s">
        <v>981</v>
      </c>
      <c r="D443" s="21" t="s">
        <v>533</v>
      </c>
      <c r="E443" s="21">
        <v>2700</v>
      </c>
      <c r="F443" s="21" t="s">
        <v>20</v>
      </c>
      <c r="G443" s="111">
        <v>4.1999999999999999E-8</v>
      </c>
      <c r="H443" s="111">
        <v>2.4E-9</v>
      </c>
      <c r="I443" s="54">
        <v>1E-3</v>
      </c>
      <c r="J443">
        <v>2</v>
      </c>
      <c r="K443">
        <v>0.1</v>
      </c>
      <c r="L443" s="111">
        <v>1</v>
      </c>
      <c r="M443" s="209">
        <v>100000</v>
      </c>
      <c r="N443" s="21"/>
      <c r="O443" s="111">
        <v>200</v>
      </c>
      <c r="P443" s="21"/>
      <c r="Q443">
        <v>100</v>
      </c>
      <c r="R443" t="s">
        <v>419</v>
      </c>
      <c r="T443" s="111">
        <v>189000000</v>
      </c>
    </row>
    <row r="444" spans="1:20">
      <c r="A444" s="21" t="s">
        <v>542</v>
      </c>
      <c r="B444" s="111">
        <f t="shared" si="6"/>
        <v>1.736111111111111E-3</v>
      </c>
      <c r="C444" t="s">
        <v>982</v>
      </c>
      <c r="D444" s="21" t="s">
        <v>543</v>
      </c>
      <c r="E444" s="21">
        <v>44</v>
      </c>
      <c r="F444" s="21">
        <v>280</v>
      </c>
      <c r="H444" s="111">
        <v>5.6000000000000003E-10</v>
      </c>
      <c r="I444" s="54">
        <v>0.371</v>
      </c>
      <c r="J444">
        <v>900</v>
      </c>
      <c r="K444">
        <v>1.7</v>
      </c>
      <c r="L444" s="111">
        <v>100</v>
      </c>
      <c r="M444" s="54"/>
      <c r="N444" s="21"/>
      <c r="P444" s="21"/>
      <c r="Q444">
        <v>3</v>
      </c>
      <c r="T444" s="111">
        <v>150</v>
      </c>
    </row>
    <row r="445" spans="1:20">
      <c r="A445" s="21" t="s">
        <v>544</v>
      </c>
      <c r="B445" s="111">
        <f t="shared" si="6"/>
        <v>14.236111111111111</v>
      </c>
      <c r="C445" t="s">
        <v>91</v>
      </c>
      <c r="D445" s="21" t="s">
        <v>543</v>
      </c>
      <c r="E445" s="21">
        <v>44</v>
      </c>
      <c r="F445" s="21">
        <v>280</v>
      </c>
      <c r="G445" s="111">
        <v>2.8999999999999999E-9</v>
      </c>
      <c r="H445" s="111">
        <v>2.4E-9</v>
      </c>
      <c r="I445" s="54">
        <v>1E-3</v>
      </c>
      <c r="J445">
        <v>1000</v>
      </c>
      <c r="K445">
        <v>1.6</v>
      </c>
      <c r="L445" s="111">
        <v>1000</v>
      </c>
      <c r="M445" s="209">
        <v>2000000</v>
      </c>
      <c r="N445" s="21"/>
      <c r="O445" s="111">
        <v>3000</v>
      </c>
      <c r="P445" s="21"/>
      <c r="Q445">
        <v>3</v>
      </c>
      <c r="T445" s="111">
        <v>1230000</v>
      </c>
    </row>
    <row r="446" spans="1:20">
      <c r="A446" s="21" t="s">
        <v>545</v>
      </c>
      <c r="B446" s="111">
        <f t="shared" si="6"/>
        <v>25.347222222222221</v>
      </c>
      <c r="C446" t="s">
        <v>91</v>
      </c>
      <c r="D446" s="21" t="s">
        <v>543</v>
      </c>
      <c r="E446" s="21">
        <v>44</v>
      </c>
      <c r="F446" s="21">
        <v>280</v>
      </c>
      <c r="G446" s="111">
        <v>1.3000000000000001E-9</v>
      </c>
      <c r="H446" s="111">
        <v>2.4E-10</v>
      </c>
      <c r="I446" s="54">
        <v>1E-3</v>
      </c>
      <c r="J446">
        <v>700</v>
      </c>
      <c r="K446">
        <v>0.8</v>
      </c>
      <c r="L446" s="111">
        <v>1000</v>
      </c>
      <c r="M446" s="209">
        <v>4000000</v>
      </c>
      <c r="N446" s="21"/>
      <c r="O446" s="111">
        <v>6000</v>
      </c>
      <c r="P446" s="21"/>
      <c r="Q446">
        <v>10</v>
      </c>
      <c r="T446" s="111">
        <v>2190000</v>
      </c>
    </row>
    <row r="447" spans="1:20">
      <c r="A447" s="21" t="s">
        <v>546</v>
      </c>
      <c r="B447" s="111">
        <f t="shared" si="6"/>
        <v>2.6620370370370371E-2</v>
      </c>
      <c r="C447" t="s">
        <v>1006</v>
      </c>
      <c r="D447" s="21" t="s">
        <v>20</v>
      </c>
      <c r="E447" s="21">
        <v>1568</v>
      </c>
      <c r="F447" s="21" t="s">
        <v>20</v>
      </c>
      <c r="G447" s="111">
        <v>9.6999999999999995E-8</v>
      </c>
      <c r="H447" s="111">
        <v>4.5E-10</v>
      </c>
      <c r="I447" s="54">
        <v>7.0000000000000001E-3</v>
      </c>
      <c r="J447">
        <v>5</v>
      </c>
      <c r="K447">
        <v>0.1</v>
      </c>
      <c r="L447" s="111">
        <v>10</v>
      </c>
      <c r="M447" s="209">
        <v>50000</v>
      </c>
      <c r="N447" s="21"/>
      <c r="O447" s="111">
        <v>90</v>
      </c>
      <c r="P447" s="21"/>
      <c r="Q447">
        <v>300</v>
      </c>
      <c r="R447" t="s">
        <v>1056</v>
      </c>
      <c r="T447" s="111">
        <v>2300</v>
      </c>
    </row>
    <row r="448" spans="1:20">
      <c r="A448" s="21" t="s">
        <v>547</v>
      </c>
      <c r="B448" s="111">
        <f t="shared" si="6"/>
        <v>0.91666666666666663</v>
      </c>
      <c r="C448" t="s">
        <v>988</v>
      </c>
      <c r="D448" s="21" t="s">
        <v>20</v>
      </c>
      <c r="E448" s="21">
        <v>1568</v>
      </c>
      <c r="F448" s="21" t="s">
        <v>20</v>
      </c>
      <c r="G448" s="111">
        <v>5.1E-8</v>
      </c>
      <c r="H448" s="111">
        <v>7.7999999999999999E-10</v>
      </c>
      <c r="I448" s="54">
        <v>0.16800000000000001</v>
      </c>
      <c r="J448">
        <v>400</v>
      </c>
      <c r="K448">
        <v>0.9</v>
      </c>
      <c r="L448" s="111">
        <v>10</v>
      </c>
      <c r="M448" s="209">
        <v>100000</v>
      </c>
      <c r="N448" s="21"/>
      <c r="O448" s="111">
        <v>200</v>
      </c>
      <c r="P448" s="21"/>
      <c r="Q448">
        <v>10</v>
      </c>
      <c r="R448" t="s">
        <v>1057</v>
      </c>
      <c r="T448" s="111">
        <v>79200</v>
      </c>
    </row>
    <row r="449" spans="1:20">
      <c r="A449" s="21" t="s">
        <v>548</v>
      </c>
      <c r="B449" s="111">
        <f t="shared" si="6"/>
        <v>17.361111111111111</v>
      </c>
      <c r="C449" t="s">
        <v>1005</v>
      </c>
      <c r="D449" s="21" t="s">
        <v>20</v>
      </c>
      <c r="E449" s="21">
        <v>1568</v>
      </c>
      <c r="F449" s="21" t="s">
        <v>20</v>
      </c>
      <c r="G449" s="111">
        <v>5.7000000000000005E-7</v>
      </c>
      <c r="H449" s="111">
        <v>9.2000000000000003E-10</v>
      </c>
      <c r="I449" s="54">
        <v>0.108</v>
      </c>
      <c r="J449">
        <v>200</v>
      </c>
      <c r="K449">
        <v>0.3</v>
      </c>
      <c r="L449" s="111">
        <v>10</v>
      </c>
      <c r="M449" s="209">
        <v>9000</v>
      </c>
      <c r="N449" s="21" t="s">
        <v>56</v>
      </c>
      <c r="O449" s="111">
        <v>10</v>
      </c>
      <c r="P449" s="21"/>
      <c r="Q449">
        <v>30</v>
      </c>
      <c r="R449" t="s">
        <v>1058</v>
      </c>
      <c r="T449" s="111">
        <v>1500000</v>
      </c>
    </row>
    <row r="450" spans="1:20">
      <c r="A450" s="21" t="s">
        <v>549</v>
      </c>
      <c r="B450" s="111">
        <f t="shared" si="6"/>
        <v>11921296.296296297</v>
      </c>
      <c r="C450" t="s">
        <v>978</v>
      </c>
      <c r="D450" s="21" t="s">
        <v>20</v>
      </c>
      <c r="E450" s="21">
        <v>1568</v>
      </c>
      <c r="F450" s="21" t="s">
        <v>20</v>
      </c>
      <c r="G450" s="111">
        <v>8.8999999999999995E-5</v>
      </c>
      <c r="H450" s="111">
        <v>7.0999999999999998E-7</v>
      </c>
      <c r="I450" s="54">
        <v>0.02</v>
      </c>
      <c r="J450">
        <v>40</v>
      </c>
      <c r="K450">
        <v>0.1</v>
      </c>
      <c r="L450" s="111">
        <v>0.01</v>
      </c>
      <c r="M450" s="209">
        <v>60</v>
      </c>
      <c r="N450" s="21"/>
      <c r="O450" s="111">
        <v>0.09</v>
      </c>
      <c r="P450" s="21"/>
      <c r="Q450">
        <v>0.3</v>
      </c>
      <c r="R450" t="s">
        <v>55</v>
      </c>
      <c r="T450" s="111">
        <v>1030000000000</v>
      </c>
    </row>
    <row r="451" spans="1:20">
      <c r="A451" s="21" t="s">
        <v>550</v>
      </c>
      <c r="B451" s="111">
        <f t="shared" si="6"/>
        <v>1.3078703703703705</v>
      </c>
      <c r="C451" t="s">
        <v>989</v>
      </c>
      <c r="D451" s="21" t="s">
        <v>20</v>
      </c>
      <c r="E451" s="21">
        <v>1568</v>
      </c>
      <c r="F451" s="21" t="s">
        <v>20</v>
      </c>
      <c r="G451" s="111">
        <v>6.7999999999999997E-9</v>
      </c>
      <c r="H451" s="111">
        <v>7.2E-10</v>
      </c>
      <c r="I451" s="54">
        <v>0.151</v>
      </c>
      <c r="J451">
        <v>1000</v>
      </c>
      <c r="K451">
        <v>1.3</v>
      </c>
      <c r="L451" s="111">
        <v>10</v>
      </c>
      <c r="M451" s="209">
        <v>700000</v>
      </c>
      <c r="N451" s="21"/>
      <c r="O451" s="111">
        <v>1000</v>
      </c>
      <c r="P451" s="21"/>
      <c r="Q451">
        <v>3</v>
      </c>
      <c r="R451" t="s">
        <v>876</v>
      </c>
      <c r="T451" s="111">
        <v>113000</v>
      </c>
    </row>
    <row r="452" spans="1:20">
      <c r="A452" s="21" t="s">
        <v>551</v>
      </c>
      <c r="B452" s="111">
        <f t="shared" si="6"/>
        <v>26.967592592592592</v>
      </c>
      <c r="C452" t="s">
        <v>981</v>
      </c>
      <c r="D452" s="21" t="s">
        <v>20</v>
      </c>
      <c r="E452" s="21">
        <v>1568</v>
      </c>
      <c r="F452" s="21" t="s">
        <v>20</v>
      </c>
      <c r="G452" s="111">
        <v>3.2000000000000001E-9</v>
      </c>
      <c r="H452" s="111">
        <v>8.6999999999999999E-10</v>
      </c>
      <c r="I452" s="54">
        <v>4.1000000000000002E-2</v>
      </c>
      <c r="J452">
        <v>2000</v>
      </c>
      <c r="K452">
        <v>1.4</v>
      </c>
      <c r="L452" s="111">
        <v>10</v>
      </c>
      <c r="M452" s="209">
        <v>2000000</v>
      </c>
      <c r="N452" s="21"/>
      <c r="O452" s="111">
        <v>3000</v>
      </c>
      <c r="P452" s="21"/>
      <c r="Q452">
        <v>3</v>
      </c>
      <c r="R452" t="s">
        <v>877</v>
      </c>
      <c r="T452" s="111">
        <v>2330000</v>
      </c>
    </row>
    <row r="453" spans="1:20">
      <c r="A453" s="21" t="s">
        <v>552</v>
      </c>
      <c r="B453" s="111">
        <f t="shared" ref="B453:B516" si="7">T453/86400</f>
        <v>0.27893518518518517</v>
      </c>
      <c r="C453" t="s">
        <v>981</v>
      </c>
      <c r="D453" s="21" t="s">
        <v>20</v>
      </c>
      <c r="E453" s="21">
        <v>1568</v>
      </c>
      <c r="F453" s="21" t="s">
        <v>20</v>
      </c>
      <c r="G453" s="111">
        <v>5.7999999999999996E-10</v>
      </c>
      <c r="H453" s="111">
        <v>5.1E-10</v>
      </c>
      <c r="I453" s="54">
        <v>0.28100000000000003</v>
      </c>
      <c r="J453">
        <v>2000</v>
      </c>
      <c r="K453">
        <v>2.9</v>
      </c>
      <c r="L453" s="111">
        <v>10</v>
      </c>
      <c r="M453" s="209">
        <v>9000000</v>
      </c>
      <c r="N453" s="21"/>
      <c r="O453" s="111">
        <v>10000</v>
      </c>
      <c r="P453" s="21"/>
      <c r="Q453">
        <v>3</v>
      </c>
      <c r="R453" t="s">
        <v>878</v>
      </c>
      <c r="T453" s="111">
        <v>24100</v>
      </c>
    </row>
    <row r="454" spans="1:20">
      <c r="A454" s="21" t="s">
        <v>553</v>
      </c>
      <c r="B454" s="111">
        <f t="shared" si="7"/>
        <v>24.074074074074073</v>
      </c>
      <c r="C454" t="s">
        <v>981</v>
      </c>
      <c r="D454" s="21" t="s">
        <v>20</v>
      </c>
      <c r="E454" s="21">
        <v>1568</v>
      </c>
      <c r="F454" s="21" t="s">
        <v>20</v>
      </c>
      <c r="G454" s="111">
        <v>5.7999999999999998E-9</v>
      </c>
      <c r="H454" s="111">
        <v>3.3999999999999998E-9</v>
      </c>
      <c r="I454" s="54">
        <v>8.0000000000000002E-3</v>
      </c>
      <c r="J454">
        <v>1000</v>
      </c>
      <c r="K454">
        <v>1.9</v>
      </c>
      <c r="L454" s="111">
        <v>100</v>
      </c>
      <c r="M454" s="209">
        <v>900000</v>
      </c>
      <c r="N454" s="21"/>
      <c r="O454" s="111">
        <v>1000</v>
      </c>
      <c r="P454" s="21"/>
      <c r="Q454">
        <v>3</v>
      </c>
      <c r="R454" t="s">
        <v>552</v>
      </c>
      <c r="T454" s="111">
        <v>2080000</v>
      </c>
    </row>
    <row r="455" spans="1:20">
      <c r="A455" s="21" t="s">
        <v>554</v>
      </c>
      <c r="B455" s="111">
        <f t="shared" si="7"/>
        <v>1.0416666666666666E-2</v>
      </c>
      <c r="C455" t="s">
        <v>982</v>
      </c>
      <c r="D455" s="21" t="s">
        <v>555</v>
      </c>
      <c r="E455" s="21">
        <v>327</v>
      </c>
      <c r="F455" s="21">
        <v>1620</v>
      </c>
      <c r="G455" s="111">
        <v>3E-11</v>
      </c>
      <c r="H455" s="111">
        <v>2.9E-11</v>
      </c>
      <c r="I455" s="54">
        <v>0.254</v>
      </c>
      <c r="J455">
        <v>600</v>
      </c>
      <c r="K455">
        <v>1.9</v>
      </c>
      <c r="L455" s="111">
        <v>10</v>
      </c>
      <c r="M455" s="209">
        <v>200000000</v>
      </c>
      <c r="N455" s="21"/>
      <c r="O455" s="111">
        <v>300000</v>
      </c>
      <c r="P455" s="21"/>
      <c r="Q455">
        <v>3</v>
      </c>
      <c r="R455" t="s">
        <v>852</v>
      </c>
      <c r="T455" s="111">
        <v>900</v>
      </c>
    </row>
    <row r="456" spans="1:20">
      <c r="A456" s="21" t="s">
        <v>556</v>
      </c>
      <c r="B456" s="111">
        <f t="shared" si="7"/>
        <v>0.1</v>
      </c>
      <c r="C456" t="s">
        <v>984</v>
      </c>
      <c r="D456" s="21" t="s">
        <v>555</v>
      </c>
      <c r="E456" s="21">
        <v>327</v>
      </c>
      <c r="F456" s="21">
        <v>1620</v>
      </c>
      <c r="G456" s="111">
        <v>8.6999999999999997E-11</v>
      </c>
      <c r="H456" s="111">
        <v>1E-10</v>
      </c>
      <c r="I456" s="54">
        <v>7.2999999999999995E-2</v>
      </c>
      <c r="J456">
        <v>600</v>
      </c>
      <c r="K456">
        <v>0.6</v>
      </c>
      <c r="L456" s="111">
        <v>100</v>
      </c>
      <c r="M456" s="209">
        <v>60000000</v>
      </c>
      <c r="N456" s="21"/>
      <c r="O456" s="111">
        <v>100000</v>
      </c>
      <c r="P456" s="21"/>
      <c r="Q456">
        <v>10</v>
      </c>
      <c r="R456" t="s">
        <v>854</v>
      </c>
      <c r="T456" s="111">
        <v>8640</v>
      </c>
    </row>
    <row r="457" spans="1:20">
      <c r="A457" s="21" t="s">
        <v>557</v>
      </c>
      <c r="B457" s="111">
        <f t="shared" si="7"/>
        <v>6.25E-2</v>
      </c>
      <c r="C457" t="s">
        <v>982</v>
      </c>
      <c r="D457" s="21" t="s">
        <v>555</v>
      </c>
      <c r="E457" s="21">
        <v>327</v>
      </c>
      <c r="F457" s="21">
        <v>1620</v>
      </c>
      <c r="G457" s="111">
        <v>4.8000000000000002E-11</v>
      </c>
      <c r="H457" s="111">
        <v>5.4000000000000001E-11</v>
      </c>
      <c r="I457" s="54">
        <v>0.218</v>
      </c>
      <c r="J457">
        <v>200</v>
      </c>
      <c r="K457">
        <v>0.3</v>
      </c>
      <c r="L457" s="111">
        <v>10</v>
      </c>
      <c r="M457" s="209">
        <v>100000000</v>
      </c>
      <c r="N457" s="21"/>
      <c r="O457" s="111">
        <v>200000</v>
      </c>
      <c r="P457" s="21"/>
      <c r="Q457">
        <v>30</v>
      </c>
      <c r="R457" t="s">
        <v>856</v>
      </c>
      <c r="T457" s="111">
        <v>5400</v>
      </c>
    </row>
    <row r="458" spans="1:20">
      <c r="A458" s="21" t="s">
        <v>558</v>
      </c>
      <c r="B458" s="111">
        <f t="shared" si="7"/>
        <v>0.89583333333333337</v>
      </c>
      <c r="C458" t="s">
        <v>984</v>
      </c>
      <c r="D458" s="21" t="s">
        <v>555</v>
      </c>
      <c r="E458" s="21">
        <v>327</v>
      </c>
      <c r="F458" s="21">
        <v>1620</v>
      </c>
      <c r="G458" s="111">
        <v>2.5999999999999998E-10</v>
      </c>
      <c r="H458" s="111">
        <v>4.0000000000000001E-10</v>
      </c>
      <c r="I458" s="54">
        <v>3.6999999999999998E-2</v>
      </c>
      <c r="J458">
        <v>1000</v>
      </c>
      <c r="K458">
        <v>1</v>
      </c>
      <c r="L458" s="111">
        <v>10</v>
      </c>
      <c r="M458" s="209">
        <v>20000000</v>
      </c>
      <c r="N458" s="21"/>
      <c r="O458" s="111">
        <v>30000</v>
      </c>
      <c r="P458" s="21"/>
      <c r="Q458">
        <v>10</v>
      </c>
      <c r="R458" t="s">
        <v>857</v>
      </c>
      <c r="T458" s="111">
        <v>77400</v>
      </c>
    </row>
    <row r="459" spans="1:20">
      <c r="A459" s="21" t="s">
        <v>559</v>
      </c>
      <c r="B459" s="111">
        <f t="shared" si="7"/>
        <v>0.3888888888888889</v>
      </c>
      <c r="C459" t="s">
        <v>982</v>
      </c>
      <c r="D459" s="21" t="s">
        <v>555</v>
      </c>
      <c r="E459" s="21">
        <v>327</v>
      </c>
      <c r="F459" s="21">
        <v>1620</v>
      </c>
      <c r="G459" s="111">
        <v>1.2E-10</v>
      </c>
      <c r="H459" s="111">
        <v>1.5999999999999999E-10</v>
      </c>
      <c r="I459" s="54">
        <v>0.12</v>
      </c>
      <c r="J459">
        <v>300</v>
      </c>
      <c r="K459">
        <v>0.3</v>
      </c>
      <c r="L459" s="111">
        <v>10</v>
      </c>
      <c r="M459" s="209">
        <v>40000000</v>
      </c>
      <c r="N459" s="21"/>
      <c r="O459" s="111">
        <v>70000</v>
      </c>
      <c r="P459" s="21"/>
      <c r="Q459">
        <v>30</v>
      </c>
      <c r="R459" t="s">
        <v>858</v>
      </c>
      <c r="T459" s="111">
        <v>33600</v>
      </c>
    </row>
    <row r="460" spans="1:20">
      <c r="A460" s="21" t="s">
        <v>560</v>
      </c>
      <c r="B460" s="111">
        <f t="shared" si="7"/>
        <v>19212962.962962963</v>
      </c>
      <c r="C460" t="s">
        <v>977</v>
      </c>
      <c r="D460" s="21" t="s">
        <v>555</v>
      </c>
      <c r="E460" s="21">
        <v>327</v>
      </c>
      <c r="F460" s="21">
        <v>1620</v>
      </c>
      <c r="G460" s="111">
        <v>1.4E-8</v>
      </c>
      <c r="H460" s="111">
        <v>8.7000000000000001E-9</v>
      </c>
      <c r="I460" s="54">
        <v>1E-3</v>
      </c>
      <c r="J460">
        <v>4</v>
      </c>
      <c r="K460">
        <v>0.1</v>
      </c>
      <c r="L460" s="111">
        <v>0.1</v>
      </c>
      <c r="M460" s="209">
        <v>400000</v>
      </c>
      <c r="N460" s="21"/>
      <c r="O460" s="111">
        <v>600</v>
      </c>
      <c r="P460" s="21"/>
      <c r="Q460">
        <v>30</v>
      </c>
      <c r="R460" t="s">
        <v>859</v>
      </c>
      <c r="T460" s="111">
        <v>1660000000000</v>
      </c>
    </row>
    <row r="461" spans="1:20">
      <c r="A461" s="21" t="s">
        <v>561</v>
      </c>
      <c r="B461" s="111">
        <f t="shared" si="7"/>
        <v>0.14699074074074073</v>
      </c>
      <c r="C461" t="s">
        <v>993</v>
      </c>
      <c r="D461" s="21" t="s">
        <v>555</v>
      </c>
      <c r="E461" s="21">
        <v>327</v>
      </c>
      <c r="F461" s="21">
        <v>1620</v>
      </c>
      <c r="G461" s="111">
        <v>1.2E-10</v>
      </c>
      <c r="H461" s="111">
        <v>1.2999999999999999E-10</v>
      </c>
      <c r="I461" s="54">
        <v>0.31</v>
      </c>
      <c r="J461">
        <v>900</v>
      </c>
      <c r="K461">
        <v>1</v>
      </c>
      <c r="L461" s="111">
        <v>10</v>
      </c>
      <c r="M461" s="209">
        <v>40000000</v>
      </c>
      <c r="N461" s="21"/>
      <c r="O461" s="111">
        <v>70000</v>
      </c>
      <c r="P461" s="21"/>
      <c r="Q461">
        <v>10</v>
      </c>
      <c r="R461" t="s">
        <v>1059</v>
      </c>
      <c r="T461" s="111">
        <v>12700</v>
      </c>
    </row>
    <row r="462" spans="1:20">
      <c r="A462" s="21" t="s">
        <v>562</v>
      </c>
      <c r="B462" s="111">
        <f t="shared" si="7"/>
        <v>2.1643518518518516</v>
      </c>
      <c r="C462" t="s">
        <v>984</v>
      </c>
      <c r="D462" s="21" t="s">
        <v>555</v>
      </c>
      <c r="E462" s="21">
        <v>327</v>
      </c>
      <c r="F462" s="21">
        <v>1620</v>
      </c>
      <c r="G462" s="111">
        <v>1.5999999999999999E-10</v>
      </c>
      <c r="H462" s="111">
        <v>2.4E-10</v>
      </c>
      <c r="I462" s="54">
        <v>5.3999999999999999E-2</v>
      </c>
      <c r="J462">
        <v>500</v>
      </c>
      <c r="K462">
        <v>0.4</v>
      </c>
      <c r="L462" s="111">
        <v>10</v>
      </c>
      <c r="M462" s="209">
        <v>30000000</v>
      </c>
      <c r="N462" s="21"/>
      <c r="O462" s="111">
        <v>50000</v>
      </c>
      <c r="P462" s="21"/>
      <c r="Q462">
        <v>10</v>
      </c>
      <c r="T462" s="111">
        <v>187000</v>
      </c>
    </row>
    <row r="463" spans="1:20">
      <c r="A463" s="21" t="s">
        <v>563</v>
      </c>
      <c r="B463" s="111">
        <f t="shared" si="7"/>
        <v>5590277777.7777777</v>
      </c>
      <c r="C463" t="s">
        <v>984</v>
      </c>
      <c r="D463" s="21" t="s">
        <v>555</v>
      </c>
      <c r="E463" s="21">
        <v>327</v>
      </c>
      <c r="F463" s="21">
        <v>1620</v>
      </c>
      <c r="G463" s="111">
        <v>4.0999999999999998E-10</v>
      </c>
      <c r="H463" s="111">
        <v>2.8000000000000002E-10</v>
      </c>
      <c r="I463" s="54">
        <v>1E-3</v>
      </c>
      <c r="J463">
        <v>4</v>
      </c>
      <c r="K463">
        <v>0.1</v>
      </c>
      <c r="L463" s="111">
        <v>10</v>
      </c>
      <c r="M463" s="209">
        <v>10000000</v>
      </c>
      <c r="N463" s="21"/>
      <c r="O463" s="111">
        <v>20000</v>
      </c>
      <c r="P463" s="21"/>
      <c r="Q463">
        <v>1000</v>
      </c>
      <c r="T463" s="111">
        <v>483000000000000</v>
      </c>
    </row>
    <row r="464" spans="1:20">
      <c r="A464" s="21" t="s">
        <v>564</v>
      </c>
      <c r="B464" s="111">
        <f t="shared" si="7"/>
        <v>0.13541666666666666</v>
      </c>
      <c r="C464" t="s">
        <v>91</v>
      </c>
      <c r="D464" s="21" t="s">
        <v>555</v>
      </c>
      <c r="E464" s="21">
        <v>327</v>
      </c>
      <c r="F464" s="21">
        <v>1620</v>
      </c>
      <c r="G464" s="111">
        <v>3.1999999999999999E-11</v>
      </c>
      <c r="H464" s="111">
        <v>5.6999999999999997E-11</v>
      </c>
      <c r="I464" s="54">
        <v>1E-3</v>
      </c>
      <c r="J464">
        <v>1000</v>
      </c>
      <c r="K464">
        <v>1.4</v>
      </c>
      <c r="L464" s="111">
        <v>1000</v>
      </c>
      <c r="M464" s="209">
        <v>200000000</v>
      </c>
      <c r="N464" s="21"/>
      <c r="O464" s="111">
        <v>300000</v>
      </c>
      <c r="P464" s="21"/>
      <c r="Q464">
        <v>3</v>
      </c>
      <c r="T464" s="111">
        <v>11700</v>
      </c>
    </row>
    <row r="465" spans="1:20">
      <c r="A465" s="21" t="s">
        <v>565</v>
      </c>
      <c r="B465" s="111">
        <f t="shared" si="7"/>
        <v>8101.8518518518522</v>
      </c>
      <c r="C465" t="s">
        <v>980</v>
      </c>
      <c r="D465" s="21" t="s">
        <v>555</v>
      </c>
      <c r="E465" s="21">
        <v>327</v>
      </c>
      <c r="F465" s="21">
        <v>1620</v>
      </c>
      <c r="G465" s="111">
        <v>1.1000000000000001E-6</v>
      </c>
      <c r="H465" s="111">
        <v>6.7999999999999995E-7</v>
      </c>
      <c r="I465" s="54">
        <v>3.0000000000000001E-3</v>
      </c>
      <c r="J465">
        <v>3</v>
      </c>
      <c r="K465">
        <v>0.1</v>
      </c>
      <c r="L465" s="111">
        <v>0.1</v>
      </c>
      <c r="M465" s="209">
        <v>5000</v>
      </c>
      <c r="N465" s="21"/>
      <c r="O465" s="111">
        <v>8</v>
      </c>
      <c r="P465" s="21"/>
      <c r="Q465">
        <v>0.3</v>
      </c>
      <c r="R465" t="s">
        <v>142</v>
      </c>
      <c r="T465" s="111">
        <v>700000000</v>
      </c>
    </row>
    <row r="466" spans="1:20">
      <c r="A466" s="21" t="s">
        <v>566</v>
      </c>
      <c r="B466" s="111">
        <f t="shared" si="7"/>
        <v>2.5115740740740741E-2</v>
      </c>
      <c r="C466" t="s">
        <v>980</v>
      </c>
      <c r="D466" s="21" t="s">
        <v>555</v>
      </c>
      <c r="E466" s="21">
        <v>327</v>
      </c>
      <c r="F466" s="21">
        <v>1620</v>
      </c>
      <c r="G466" s="111">
        <v>5.5999999999999997E-9</v>
      </c>
      <c r="H466" s="111">
        <v>1.8E-10</v>
      </c>
      <c r="I466" s="54">
        <v>1.6E-2</v>
      </c>
      <c r="J466">
        <v>1000</v>
      </c>
      <c r="K466">
        <v>1.7</v>
      </c>
      <c r="L466" s="111">
        <v>100</v>
      </c>
      <c r="M466" s="209">
        <v>900000</v>
      </c>
      <c r="N466" s="21"/>
      <c r="O466" s="111">
        <v>1000</v>
      </c>
      <c r="P466" s="21"/>
      <c r="Q466">
        <v>3</v>
      </c>
      <c r="T466" s="111">
        <v>2170</v>
      </c>
    </row>
    <row r="467" spans="1:20">
      <c r="A467" s="21" t="s">
        <v>567</v>
      </c>
      <c r="B467" s="111">
        <f t="shared" si="7"/>
        <v>0.44328703703703703</v>
      </c>
      <c r="C467" t="s">
        <v>981</v>
      </c>
      <c r="D467" s="21" t="s">
        <v>555</v>
      </c>
      <c r="E467" s="21">
        <v>327</v>
      </c>
      <c r="F467" s="21">
        <v>1620</v>
      </c>
      <c r="G467" s="111">
        <v>3.2999999999999998E-8</v>
      </c>
      <c r="H467" s="111">
        <v>5.8999999999999999E-9</v>
      </c>
      <c r="I467" s="54">
        <v>2.5000000000000001E-2</v>
      </c>
      <c r="J467">
        <v>2000</v>
      </c>
      <c r="K467">
        <v>1.8</v>
      </c>
      <c r="L467" s="111">
        <v>10</v>
      </c>
      <c r="M467" s="209">
        <v>200000</v>
      </c>
      <c r="N467" s="21"/>
      <c r="O467" s="111">
        <v>300</v>
      </c>
      <c r="P467" s="21"/>
      <c r="Q467">
        <v>3</v>
      </c>
      <c r="R467" t="s">
        <v>145</v>
      </c>
      <c r="T467" s="111">
        <v>38300</v>
      </c>
    </row>
    <row r="468" spans="1:20">
      <c r="A468" s="21" t="s">
        <v>568</v>
      </c>
      <c r="B468" s="111">
        <f t="shared" si="7"/>
        <v>1.863425925925926E-2</v>
      </c>
      <c r="C468" t="s">
        <v>981</v>
      </c>
      <c r="D468" s="21" t="s">
        <v>555</v>
      </c>
      <c r="E468" s="21">
        <v>327</v>
      </c>
      <c r="F468" s="21">
        <v>1620</v>
      </c>
      <c r="G468" s="111">
        <v>4.8E-9</v>
      </c>
      <c r="H468" s="111">
        <v>1.4000000000000001E-10</v>
      </c>
      <c r="I468" s="54">
        <v>4.1000000000000002E-2</v>
      </c>
      <c r="J468">
        <v>2000</v>
      </c>
      <c r="K468">
        <v>1.9</v>
      </c>
      <c r="L468" s="111">
        <v>100</v>
      </c>
      <c r="M468" s="209">
        <v>1000000</v>
      </c>
      <c r="N468" s="21"/>
      <c r="O468" s="111">
        <v>2000</v>
      </c>
      <c r="P468" s="21"/>
      <c r="Q468">
        <v>3</v>
      </c>
      <c r="R468" t="s">
        <v>147</v>
      </c>
      <c r="T468" s="111">
        <v>1610</v>
      </c>
    </row>
    <row r="469" spans="1:20">
      <c r="A469" s="21" t="s">
        <v>569</v>
      </c>
      <c r="B469" s="111">
        <f t="shared" si="7"/>
        <v>3.6342592592592591</v>
      </c>
      <c r="C469" t="s">
        <v>984</v>
      </c>
      <c r="D469" s="21" t="s">
        <v>570</v>
      </c>
      <c r="E469" s="21">
        <v>1553</v>
      </c>
      <c r="F469" s="21">
        <v>4</v>
      </c>
      <c r="G469" s="111">
        <v>9.6999999999999996E-10</v>
      </c>
      <c r="H469" s="111">
        <v>9.4000000000000006E-10</v>
      </c>
      <c r="I469" s="54">
        <v>0.05</v>
      </c>
      <c r="J469">
        <v>20</v>
      </c>
      <c r="K469">
        <v>0.1</v>
      </c>
      <c r="L469" s="111">
        <v>1</v>
      </c>
      <c r="M469" s="209">
        <v>5000000</v>
      </c>
      <c r="N469" s="21"/>
      <c r="O469" s="111">
        <v>9000</v>
      </c>
      <c r="P469" s="21"/>
      <c r="Q469">
        <v>100</v>
      </c>
      <c r="R469" t="s">
        <v>671</v>
      </c>
      <c r="T469" s="111">
        <v>314000</v>
      </c>
    </row>
    <row r="470" spans="1:20">
      <c r="A470" s="21" t="s">
        <v>571</v>
      </c>
      <c r="B470" s="111">
        <f t="shared" si="7"/>
        <v>0.35300925925925924</v>
      </c>
      <c r="C470" t="s">
        <v>982</v>
      </c>
      <c r="D470" s="21" t="s">
        <v>570</v>
      </c>
      <c r="E470" s="21">
        <v>1553</v>
      </c>
      <c r="F470" s="21">
        <v>4</v>
      </c>
      <c r="G470" s="111">
        <v>1E-10</v>
      </c>
      <c r="H470" s="111">
        <v>9.3999999999999999E-11</v>
      </c>
      <c r="I470" s="54">
        <v>8.1000000000000003E-2</v>
      </c>
      <c r="J470">
        <v>100</v>
      </c>
      <c r="K470">
        <v>0.2</v>
      </c>
      <c r="L470" s="111">
        <v>100</v>
      </c>
      <c r="M470" s="209">
        <v>50000000</v>
      </c>
      <c r="N470" s="21"/>
      <c r="O470" s="111">
        <v>80000</v>
      </c>
      <c r="P470" s="21"/>
      <c r="Q470">
        <v>30</v>
      </c>
      <c r="R470" t="s">
        <v>674</v>
      </c>
      <c r="T470" s="111">
        <v>30500</v>
      </c>
    </row>
    <row r="471" spans="1:20">
      <c r="A471" s="21" t="s">
        <v>572</v>
      </c>
      <c r="B471" s="111">
        <f t="shared" si="7"/>
        <v>17.013888888888889</v>
      </c>
      <c r="C471" t="s">
        <v>984</v>
      </c>
      <c r="D471" s="21" t="s">
        <v>570</v>
      </c>
      <c r="E471" s="21">
        <v>1553</v>
      </c>
      <c r="F471" s="21">
        <v>4</v>
      </c>
      <c r="G471" s="111">
        <v>3E-10</v>
      </c>
      <c r="H471" s="111">
        <v>1.8999999999999999E-10</v>
      </c>
      <c r="I471" s="54">
        <v>1.9E-2</v>
      </c>
      <c r="J471">
        <v>3</v>
      </c>
      <c r="K471">
        <v>0.1</v>
      </c>
      <c r="L471" s="111">
        <v>1000</v>
      </c>
      <c r="M471" s="209">
        <v>20000000</v>
      </c>
      <c r="N471" s="21"/>
      <c r="O471" s="111">
        <v>30000</v>
      </c>
      <c r="P471" s="21"/>
      <c r="Q471">
        <v>1000</v>
      </c>
      <c r="R471" t="s">
        <v>677</v>
      </c>
      <c r="T471" s="111">
        <v>1470000</v>
      </c>
    </row>
    <row r="472" spans="1:20">
      <c r="A472" s="21" t="s">
        <v>573</v>
      </c>
      <c r="B472" s="111">
        <f t="shared" si="7"/>
        <v>2372685185.185185</v>
      </c>
      <c r="C472" t="s">
        <v>91</v>
      </c>
      <c r="D472" s="21" t="s">
        <v>570</v>
      </c>
      <c r="E472" s="21">
        <v>1553</v>
      </c>
      <c r="F472" s="21">
        <v>4</v>
      </c>
      <c r="G472" s="111">
        <v>2.8999999999999998E-10</v>
      </c>
      <c r="H472" s="111">
        <v>3.7000000000000001E-11</v>
      </c>
      <c r="I472" s="54">
        <v>1E-3</v>
      </c>
      <c r="J472">
        <v>1</v>
      </c>
      <c r="K472">
        <v>0.1</v>
      </c>
      <c r="L472" s="111">
        <v>1000</v>
      </c>
      <c r="M472" s="209">
        <v>20000000</v>
      </c>
      <c r="N472" s="21"/>
      <c r="O472" s="111">
        <v>30000</v>
      </c>
      <c r="P472" s="21"/>
      <c r="Q472">
        <v>1000</v>
      </c>
      <c r="T472" s="111">
        <v>205000000000000</v>
      </c>
    </row>
    <row r="473" spans="1:20">
      <c r="A473" s="21" t="s">
        <v>574</v>
      </c>
      <c r="B473" s="111">
        <f t="shared" si="7"/>
        <v>0.57060185185185186</v>
      </c>
      <c r="C473" t="s">
        <v>981</v>
      </c>
      <c r="D473" s="21" t="s">
        <v>570</v>
      </c>
      <c r="E473" s="21">
        <v>1553</v>
      </c>
      <c r="F473" s="21">
        <v>4</v>
      </c>
      <c r="G473" s="111">
        <v>5.0000000000000003E-10</v>
      </c>
      <c r="H473" s="111">
        <v>5.4999999999999996E-10</v>
      </c>
      <c r="I473" s="54">
        <v>0.01</v>
      </c>
      <c r="J473">
        <v>1000</v>
      </c>
      <c r="K473">
        <v>2</v>
      </c>
      <c r="L473" s="111">
        <v>100</v>
      </c>
      <c r="M473" s="209">
        <v>10000000</v>
      </c>
      <c r="N473" s="21"/>
      <c r="O473" s="111">
        <v>20000</v>
      </c>
      <c r="P473" s="21"/>
      <c r="Q473">
        <v>3</v>
      </c>
      <c r="T473" s="111">
        <v>49300</v>
      </c>
    </row>
    <row r="474" spans="1:20">
      <c r="A474" s="21" t="s">
        <v>575</v>
      </c>
      <c r="B474" s="111">
        <f t="shared" si="7"/>
        <v>1.4467592592592593E-2</v>
      </c>
      <c r="C474" t="s">
        <v>982</v>
      </c>
      <c r="D474" s="21" t="s">
        <v>20</v>
      </c>
      <c r="E474" s="21">
        <v>1100</v>
      </c>
      <c r="F474" s="21">
        <v>3000</v>
      </c>
      <c r="G474" s="111">
        <v>2.5000000000000001E-11</v>
      </c>
      <c r="H474" s="111">
        <v>3.5999999999999998E-11</v>
      </c>
      <c r="I474" s="54">
        <v>0.13700000000000001</v>
      </c>
      <c r="J474">
        <v>500</v>
      </c>
      <c r="K474">
        <v>0.9</v>
      </c>
      <c r="L474" s="111">
        <v>10</v>
      </c>
      <c r="M474" s="209">
        <v>200000000</v>
      </c>
      <c r="N474" s="21"/>
      <c r="O474" s="111">
        <v>300000</v>
      </c>
      <c r="P474" s="21"/>
      <c r="Q474">
        <v>10</v>
      </c>
      <c r="R474" t="s">
        <v>1060</v>
      </c>
      <c r="T474" s="111">
        <v>1250</v>
      </c>
    </row>
    <row r="475" spans="1:20">
      <c r="A475" s="21" t="s">
        <v>576</v>
      </c>
      <c r="B475" s="111">
        <f t="shared" si="7"/>
        <v>5.0347222222222224E-2</v>
      </c>
      <c r="C475" t="s">
        <v>982</v>
      </c>
      <c r="D475" s="21" t="s">
        <v>20</v>
      </c>
      <c r="E475" s="21">
        <v>1100</v>
      </c>
      <c r="F475" s="21">
        <v>3000</v>
      </c>
      <c r="G475" s="111">
        <v>1.0999999999999999E-10</v>
      </c>
      <c r="H475" s="111">
        <v>1.8999999999999999E-10</v>
      </c>
      <c r="I475" s="54">
        <v>0.752</v>
      </c>
      <c r="J475">
        <v>800</v>
      </c>
      <c r="K475">
        <v>1.5</v>
      </c>
      <c r="L475" s="111">
        <v>100</v>
      </c>
      <c r="M475" s="209">
        <v>50000000</v>
      </c>
      <c r="N475" s="21"/>
      <c r="O475" s="111">
        <v>80000</v>
      </c>
      <c r="P475" s="21"/>
      <c r="Q475">
        <v>3</v>
      </c>
      <c r="T475" s="111">
        <v>4350</v>
      </c>
    </row>
    <row r="476" spans="1:20">
      <c r="A476" s="21" t="s">
        <v>577</v>
      </c>
      <c r="B476" s="111">
        <f t="shared" si="7"/>
        <v>265.0462962962963</v>
      </c>
      <c r="C476" t="s">
        <v>984</v>
      </c>
      <c r="D476" s="21" t="s">
        <v>20</v>
      </c>
      <c r="E476" s="21">
        <v>1100</v>
      </c>
      <c r="F476" s="21">
        <v>3000</v>
      </c>
      <c r="G476" s="111">
        <v>9.5999999999999999E-10</v>
      </c>
      <c r="H476" s="111">
        <v>2.3000000000000001E-10</v>
      </c>
      <c r="I476" s="54">
        <v>5.7000000000000002E-2</v>
      </c>
      <c r="J476">
        <v>7</v>
      </c>
      <c r="K476">
        <v>0.1</v>
      </c>
      <c r="L476" s="111">
        <v>1</v>
      </c>
      <c r="M476" s="209">
        <v>5000000</v>
      </c>
      <c r="N476" s="21"/>
      <c r="O476" s="111">
        <v>9000</v>
      </c>
      <c r="P476" s="21"/>
      <c r="Q476">
        <v>1000</v>
      </c>
      <c r="T476" s="111">
        <v>22900000</v>
      </c>
    </row>
    <row r="477" spans="1:20">
      <c r="A477" s="21" t="s">
        <v>578</v>
      </c>
      <c r="B477" s="111">
        <f t="shared" si="7"/>
        <v>363.42592592592592</v>
      </c>
      <c r="C477" t="s">
        <v>984</v>
      </c>
      <c r="D477" s="21" t="s">
        <v>20</v>
      </c>
      <c r="E477" s="21">
        <v>1100</v>
      </c>
      <c r="F477" s="21">
        <v>3000</v>
      </c>
      <c r="G477" s="111">
        <v>5.4000000000000004E-9</v>
      </c>
      <c r="H477" s="111">
        <v>9.6999999999999996E-10</v>
      </c>
      <c r="I477" s="54">
        <v>0.248</v>
      </c>
      <c r="J477">
        <v>40</v>
      </c>
      <c r="K477">
        <v>0.1</v>
      </c>
      <c r="L477" s="111">
        <v>0.1</v>
      </c>
      <c r="M477" s="209">
        <v>900000</v>
      </c>
      <c r="N477" s="21"/>
      <c r="O477" s="111">
        <v>2000</v>
      </c>
      <c r="P477" s="21"/>
      <c r="Q477">
        <v>100</v>
      </c>
      <c r="T477" s="111">
        <v>31400000</v>
      </c>
    </row>
    <row r="478" spans="1:20">
      <c r="A478" s="21" t="s">
        <v>579</v>
      </c>
      <c r="B478" s="111">
        <f t="shared" si="7"/>
        <v>6458.333333333333</v>
      </c>
      <c r="C478" t="s">
        <v>1007</v>
      </c>
      <c r="D478" s="21" t="s">
        <v>20</v>
      </c>
      <c r="E478" s="21">
        <v>1100</v>
      </c>
      <c r="F478" s="21">
        <v>3000</v>
      </c>
      <c r="G478" s="111">
        <v>2.4E-9</v>
      </c>
      <c r="H478" s="111">
        <v>1.0999999999999999E-10</v>
      </c>
      <c r="I478" s="54">
        <v>1.2999999999999999E-2</v>
      </c>
      <c r="J478">
        <v>10</v>
      </c>
      <c r="K478">
        <v>0.1</v>
      </c>
      <c r="L478" s="111">
        <v>10</v>
      </c>
      <c r="M478" s="209">
        <v>2000000</v>
      </c>
      <c r="N478" s="21"/>
      <c r="O478" s="111">
        <v>3000</v>
      </c>
      <c r="P478" s="21"/>
      <c r="Q478">
        <v>1000</v>
      </c>
      <c r="T478" s="111">
        <v>558000000</v>
      </c>
    </row>
    <row r="479" spans="1:20">
      <c r="A479" s="21" t="s">
        <v>580</v>
      </c>
      <c r="B479" s="111">
        <f t="shared" si="7"/>
        <v>2013.8888888888889</v>
      </c>
      <c r="C479" t="s">
        <v>991</v>
      </c>
      <c r="D479" s="21" t="s">
        <v>20</v>
      </c>
      <c r="E479" s="21">
        <v>1100</v>
      </c>
      <c r="F479" s="21">
        <v>3000</v>
      </c>
      <c r="G479" s="111">
        <v>1.3000000000000001E-8</v>
      </c>
      <c r="H479" s="111">
        <v>8.9999999999999999E-10</v>
      </c>
      <c r="I479" s="54">
        <v>0.122</v>
      </c>
      <c r="J479">
        <v>500</v>
      </c>
      <c r="K479">
        <v>0.6</v>
      </c>
      <c r="L479" s="111">
        <v>0.1</v>
      </c>
      <c r="M479" s="209">
        <v>400000</v>
      </c>
      <c r="N479" s="21"/>
      <c r="O479" s="111">
        <v>600</v>
      </c>
      <c r="P479" s="21"/>
      <c r="Q479">
        <v>10</v>
      </c>
      <c r="R479" t="s">
        <v>740</v>
      </c>
      <c r="T479" s="111">
        <v>174000000</v>
      </c>
    </row>
    <row r="480" spans="1:20">
      <c r="A480" s="21" t="s">
        <v>581</v>
      </c>
      <c r="B480" s="111">
        <f t="shared" si="7"/>
        <v>957.17592592592598</v>
      </c>
      <c r="C480" t="s">
        <v>91</v>
      </c>
      <c r="D480" s="21" t="s">
        <v>20</v>
      </c>
      <c r="E480" s="21">
        <v>1100</v>
      </c>
      <c r="F480" s="21">
        <v>3000</v>
      </c>
      <c r="G480" s="111">
        <v>3.4999999999999999E-9</v>
      </c>
      <c r="H480" s="111">
        <v>2.5999999999999998E-10</v>
      </c>
      <c r="I480" s="54">
        <v>1E-3</v>
      </c>
      <c r="J480">
        <v>500</v>
      </c>
      <c r="K480">
        <v>0.6</v>
      </c>
      <c r="L480" s="111">
        <v>1000</v>
      </c>
      <c r="M480" s="209">
        <v>1000000</v>
      </c>
      <c r="N480" s="21"/>
      <c r="O480" s="111">
        <v>2000</v>
      </c>
      <c r="P480" s="21"/>
      <c r="Q480">
        <v>10</v>
      </c>
      <c r="R480" t="s">
        <v>741</v>
      </c>
      <c r="T480" s="111">
        <v>82700000</v>
      </c>
    </row>
    <row r="481" spans="1:20">
      <c r="A481" s="21" t="s">
        <v>582</v>
      </c>
      <c r="B481" s="111">
        <f t="shared" si="7"/>
        <v>5.3703703703703702</v>
      </c>
      <c r="C481" t="s">
        <v>981</v>
      </c>
      <c r="D481" s="21" t="s">
        <v>20</v>
      </c>
      <c r="E481" s="21">
        <v>1100</v>
      </c>
      <c r="F481" s="21">
        <v>3000</v>
      </c>
      <c r="G481" s="111">
        <v>2.1999999999999998E-9</v>
      </c>
      <c r="H481" s="111">
        <v>2.7000000000000002E-9</v>
      </c>
      <c r="I481" s="54">
        <v>9.0999999999999998E-2</v>
      </c>
      <c r="J481">
        <v>1000</v>
      </c>
      <c r="K481">
        <v>1.6</v>
      </c>
      <c r="L481" s="111">
        <v>10</v>
      </c>
      <c r="M481" s="209">
        <v>2000000</v>
      </c>
      <c r="N481" s="21"/>
      <c r="O481" s="111">
        <v>4000</v>
      </c>
      <c r="P481" s="21"/>
      <c r="Q481">
        <v>3</v>
      </c>
      <c r="T481" s="111">
        <v>464000</v>
      </c>
    </row>
    <row r="482" spans="1:20">
      <c r="A482" s="21" t="s">
        <v>583</v>
      </c>
      <c r="B482" s="111">
        <f t="shared" si="7"/>
        <v>41.319444444444443</v>
      </c>
      <c r="C482" t="s">
        <v>987</v>
      </c>
      <c r="D482" s="21" t="s">
        <v>20</v>
      </c>
      <c r="E482" s="21">
        <v>1100</v>
      </c>
      <c r="F482" s="21">
        <v>3000</v>
      </c>
      <c r="G482" s="111">
        <v>4.2999999999999996E-9</v>
      </c>
      <c r="H482" s="111">
        <v>1.8E-9</v>
      </c>
      <c r="I482" s="54">
        <v>0.30599999999999999</v>
      </c>
      <c r="J482">
        <v>1000</v>
      </c>
      <c r="K482">
        <v>1.4</v>
      </c>
      <c r="L482" s="111">
        <v>1</v>
      </c>
      <c r="M482" s="209">
        <v>1000000</v>
      </c>
      <c r="N482" s="21"/>
      <c r="O482" s="111">
        <v>2000</v>
      </c>
      <c r="P482" s="21"/>
      <c r="Q482">
        <v>3</v>
      </c>
      <c r="R482" t="s">
        <v>1061</v>
      </c>
      <c r="T482" s="111">
        <v>3570000</v>
      </c>
    </row>
    <row r="483" spans="1:20">
      <c r="A483" s="21" t="s">
        <v>584</v>
      </c>
      <c r="B483" s="111">
        <f t="shared" si="7"/>
        <v>2.2106481481481484</v>
      </c>
      <c r="C483" t="s">
        <v>981</v>
      </c>
      <c r="D483" s="21" t="s">
        <v>20</v>
      </c>
      <c r="E483" s="21">
        <v>1100</v>
      </c>
      <c r="F483" s="21">
        <v>3000</v>
      </c>
      <c r="G483" s="111">
        <v>8.1999999999999996E-10</v>
      </c>
      <c r="H483" s="111">
        <v>9.900000000000001E-10</v>
      </c>
      <c r="I483" s="54">
        <v>2E-3</v>
      </c>
      <c r="J483">
        <v>1000</v>
      </c>
      <c r="K483">
        <v>1.6</v>
      </c>
      <c r="L483" s="111">
        <v>1000</v>
      </c>
      <c r="M483" s="209">
        <v>6000000</v>
      </c>
      <c r="N483" s="21"/>
      <c r="O483" s="111">
        <v>10000</v>
      </c>
      <c r="P483" s="21"/>
      <c r="Q483">
        <v>3</v>
      </c>
      <c r="T483" s="111">
        <v>191000</v>
      </c>
    </row>
    <row r="484" spans="1:20">
      <c r="A484" s="21" t="s">
        <v>585</v>
      </c>
      <c r="B484" s="111">
        <f t="shared" si="7"/>
        <v>0.11168981481481481</v>
      </c>
      <c r="C484" t="s">
        <v>981</v>
      </c>
      <c r="D484" s="21" t="s">
        <v>20</v>
      </c>
      <c r="E484" s="21">
        <v>1100</v>
      </c>
      <c r="F484" s="21">
        <v>3000</v>
      </c>
      <c r="G484" s="111">
        <v>2.1E-10</v>
      </c>
      <c r="H484" s="111">
        <v>2.5999999999999998E-10</v>
      </c>
      <c r="I484" s="54">
        <v>0.22600000000000001</v>
      </c>
      <c r="J484">
        <v>1000</v>
      </c>
      <c r="K484">
        <v>1.8</v>
      </c>
      <c r="L484" s="111">
        <v>10</v>
      </c>
      <c r="M484" s="209">
        <v>20000000</v>
      </c>
      <c r="N484" s="21"/>
      <c r="O484" s="111">
        <v>40000</v>
      </c>
      <c r="P484" s="21"/>
      <c r="Q484">
        <v>3</v>
      </c>
      <c r="T484" s="111">
        <v>9650</v>
      </c>
    </row>
    <row r="485" spans="1:20">
      <c r="A485" s="21" t="s">
        <v>586</v>
      </c>
      <c r="B485" s="111">
        <f t="shared" si="7"/>
        <v>1.1805555555555556</v>
      </c>
      <c r="C485" t="s">
        <v>981</v>
      </c>
      <c r="D485" s="21" t="s">
        <v>20</v>
      </c>
      <c r="E485" s="21">
        <v>1100</v>
      </c>
      <c r="F485" s="21">
        <v>3000</v>
      </c>
      <c r="G485" s="111">
        <v>6.3999999999999996E-10</v>
      </c>
      <c r="H485" s="111">
        <v>7.2999999999999996E-10</v>
      </c>
      <c r="I485" s="54">
        <v>5.1999999999999998E-2</v>
      </c>
      <c r="J485">
        <v>1000</v>
      </c>
      <c r="K485">
        <v>1.5</v>
      </c>
      <c r="L485" s="111">
        <v>10</v>
      </c>
      <c r="M485" s="209">
        <v>8000000</v>
      </c>
      <c r="N485" s="21"/>
      <c r="O485" s="111">
        <v>10000</v>
      </c>
      <c r="P485" s="21"/>
      <c r="Q485">
        <v>3</v>
      </c>
      <c r="R485" t="s">
        <v>742</v>
      </c>
      <c r="T485" s="111">
        <v>102000</v>
      </c>
    </row>
    <row r="486" spans="1:20">
      <c r="A486" s="21" t="s">
        <v>587</v>
      </c>
      <c r="B486" s="111">
        <f t="shared" si="7"/>
        <v>2.5462962962962962E-2</v>
      </c>
      <c r="C486" t="s">
        <v>988</v>
      </c>
      <c r="D486" s="21" t="s">
        <v>20</v>
      </c>
      <c r="E486" s="21">
        <v>254</v>
      </c>
      <c r="F486" s="21">
        <v>962</v>
      </c>
      <c r="G486" s="111">
        <v>6.0999999999999996E-11</v>
      </c>
      <c r="H486" s="111">
        <v>5.2000000000000001E-11</v>
      </c>
      <c r="I486" s="54">
        <v>0.245</v>
      </c>
      <c r="J486">
        <v>1000</v>
      </c>
      <c r="K486">
        <v>1</v>
      </c>
      <c r="L486" s="111">
        <v>10</v>
      </c>
      <c r="M486" s="209">
        <v>80000000</v>
      </c>
      <c r="N486" s="21"/>
      <c r="O486" s="111">
        <v>100000</v>
      </c>
      <c r="P486" s="21"/>
      <c r="Q486">
        <v>10</v>
      </c>
      <c r="R486" t="s">
        <v>137</v>
      </c>
      <c r="T486" s="111">
        <v>2200</v>
      </c>
    </row>
    <row r="487" spans="1:20">
      <c r="A487" s="21" t="s">
        <v>588</v>
      </c>
      <c r="B487" s="111">
        <f t="shared" si="7"/>
        <v>6.9212962962962962E-2</v>
      </c>
      <c r="C487" t="s">
        <v>988</v>
      </c>
      <c r="D487" s="21" t="s">
        <v>20</v>
      </c>
      <c r="E487" s="21">
        <v>254</v>
      </c>
      <c r="F487" s="21">
        <v>962</v>
      </c>
      <c r="G487" s="111">
        <v>8.9000000000000003E-11</v>
      </c>
      <c r="H487" s="111">
        <v>5.9000000000000003E-11</v>
      </c>
      <c r="I487" s="54">
        <v>0.23300000000000001</v>
      </c>
      <c r="J487">
        <v>200</v>
      </c>
      <c r="K487">
        <v>0.3</v>
      </c>
      <c r="L487" s="111">
        <v>10</v>
      </c>
      <c r="M487" s="209">
        <v>60000000</v>
      </c>
      <c r="N487" s="21"/>
      <c r="O487" s="111">
        <v>90000</v>
      </c>
      <c r="P487" s="21"/>
      <c r="Q487">
        <v>30</v>
      </c>
      <c r="R487" t="s">
        <v>1062</v>
      </c>
      <c r="T487" s="111">
        <v>5980</v>
      </c>
    </row>
    <row r="488" spans="1:20">
      <c r="A488" s="21" t="s">
        <v>589</v>
      </c>
      <c r="B488" s="111">
        <f t="shared" si="7"/>
        <v>8.7962962962962958</v>
      </c>
      <c r="C488" t="s">
        <v>977</v>
      </c>
      <c r="D488" s="21" t="s">
        <v>20</v>
      </c>
      <c r="E488" s="21">
        <v>254</v>
      </c>
      <c r="F488" s="21">
        <v>962</v>
      </c>
      <c r="H488" s="111">
        <v>5.9000000000000003E-11</v>
      </c>
      <c r="I488" s="54">
        <v>0.23300000000000001</v>
      </c>
      <c r="J488">
        <v>200</v>
      </c>
      <c r="K488">
        <v>0.3</v>
      </c>
      <c r="L488" s="111">
        <v>1</v>
      </c>
      <c r="M488" s="209">
        <v>10000</v>
      </c>
      <c r="N488" s="21"/>
      <c r="O488" s="111">
        <v>20</v>
      </c>
      <c r="P488" s="21"/>
      <c r="Q488">
        <v>3</v>
      </c>
      <c r="R488" t="s">
        <v>139</v>
      </c>
      <c r="T488" s="111">
        <v>760000</v>
      </c>
    </row>
    <row r="489" spans="1:20">
      <c r="A489" s="21" t="s">
        <v>590</v>
      </c>
      <c r="B489" s="111">
        <f t="shared" si="7"/>
        <v>0.24189814814814814</v>
      </c>
      <c r="C489" t="s">
        <v>988</v>
      </c>
      <c r="D489" s="21" t="s">
        <v>20</v>
      </c>
      <c r="E489" s="21">
        <v>254</v>
      </c>
      <c r="F489" s="21">
        <v>962</v>
      </c>
      <c r="G489" s="111">
        <v>1.5E-10</v>
      </c>
      <c r="H489" s="111">
        <v>1.4000000000000001E-10</v>
      </c>
      <c r="I489" s="54">
        <v>0.20100000000000001</v>
      </c>
      <c r="J489">
        <v>200</v>
      </c>
      <c r="K489">
        <v>0.3</v>
      </c>
      <c r="L489" s="111">
        <v>10</v>
      </c>
      <c r="M489" s="209">
        <v>30000000</v>
      </c>
      <c r="N489" s="21"/>
      <c r="O489" s="111">
        <v>60000</v>
      </c>
      <c r="P489" s="21"/>
      <c r="Q489">
        <v>30</v>
      </c>
      <c r="R489" t="s">
        <v>140</v>
      </c>
      <c r="T489" s="111">
        <v>20900</v>
      </c>
    </row>
    <row r="490" spans="1:20">
      <c r="A490" s="21" t="s">
        <v>591</v>
      </c>
      <c r="B490" s="111">
        <f t="shared" si="7"/>
        <v>1057.8703703703704</v>
      </c>
      <c r="C490" t="s">
        <v>1008</v>
      </c>
      <c r="D490" s="21" t="s">
        <v>20</v>
      </c>
      <c r="E490" s="21">
        <v>254</v>
      </c>
      <c r="F490" s="21">
        <v>962</v>
      </c>
      <c r="H490" s="111">
        <v>1.4000000000000001E-10</v>
      </c>
      <c r="I490" s="54">
        <v>0.20100000000000001</v>
      </c>
      <c r="J490">
        <v>200</v>
      </c>
      <c r="K490">
        <v>0.3</v>
      </c>
      <c r="L490" s="111">
        <v>1</v>
      </c>
      <c r="M490" s="209">
        <v>2000</v>
      </c>
      <c r="N490" s="21"/>
      <c r="O490" s="111">
        <v>3</v>
      </c>
      <c r="P490" s="21"/>
      <c r="Q490">
        <v>0.3</v>
      </c>
      <c r="R490" t="s">
        <v>141</v>
      </c>
      <c r="T490" s="111">
        <v>91400000</v>
      </c>
    </row>
    <row r="491" spans="1:20">
      <c r="A491" s="21" t="s">
        <v>592</v>
      </c>
      <c r="B491" s="111">
        <f t="shared" si="7"/>
        <v>37268.518518518518</v>
      </c>
      <c r="C491" t="s">
        <v>1006</v>
      </c>
      <c r="D491" s="21" t="s">
        <v>20</v>
      </c>
      <c r="E491" s="21">
        <v>254</v>
      </c>
      <c r="F491" s="21">
        <v>962</v>
      </c>
      <c r="H491" s="111">
        <v>1.4000000000000001E-10</v>
      </c>
      <c r="I491" s="54">
        <v>0.20100000000000001</v>
      </c>
      <c r="J491">
        <v>200</v>
      </c>
      <c r="K491">
        <v>0.3</v>
      </c>
      <c r="L491" s="111">
        <v>1</v>
      </c>
      <c r="M491" s="209">
        <v>2000</v>
      </c>
      <c r="N491" s="21"/>
      <c r="O491" s="111">
        <v>3</v>
      </c>
      <c r="P491" s="21"/>
      <c r="Q491">
        <v>0.3</v>
      </c>
      <c r="R491" t="s">
        <v>563</v>
      </c>
      <c r="T491" s="111">
        <v>3220000000</v>
      </c>
    </row>
    <row r="492" spans="1:20">
      <c r="A492" s="21" t="s">
        <v>593</v>
      </c>
      <c r="B492" s="111">
        <f t="shared" si="7"/>
        <v>138.88888888888889</v>
      </c>
      <c r="C492" t="s">
        <v>316</v>
      </c>
      <c r="D492" s="21" t="s">
        <v>20</v>
      </c>
      <c r="E492" s="21">
        <v>254</v>
      </c>
      <c r="F492" s="21">
        <v>962</v>
      </c>
      <c r="G492" s="111">
        <v>2.2000000000000001E-6</v>
      </c>
      <c r="H492" s="111">
        <v>2.3999999999999998E-7</v>
      </c>
      <c r="I492" s="54">
        <v>1E-3</v>
      </c>
      <c r="J492">
        <v>1</v>
      </c>
      <c r="K492">
        <v>0.1</v>
      </c>
      <c r="L492" s="111">
        <v>1</v>
      </c>
      <c r="M492" s="209">
        <v>2000</v>
      </c>
      <c r="N492" s="21"/>
      <c r="O492" s="111">
        <v>4</v>
      </c>
      <c r="P492" s="21"/>
      <c r="Q492">
        <v>1</v>
      </c>
      <c r="T492" s="111">
        <v>12000000</v>
      </c>
    </row>
    <row r="493" spans="1:20">
      <c r="A493" s="21" t="s">
        <v>594</v>
      </c>
      <c r="B493" s="111">
        <f t="shared" si="7"/>
        <v>4.2013888888888892E-2</v>
      </c>
      <c r="C493" t="s">
        <v>980</v>
      </c>
      <c r="D493" s="21" t="s">
        <v>20</v>
      </c>
      <c r="E493" s="21">
        <v>254</v>
      </c>
      <c r="F493" s="21">
        <v>962</v>
      </c>
      <c r="G493" s="111">
        <v>3.8999999999999998E-8</v>
      </c>
      <c r="H493" s="111">
        <v>2.5999999999999998E-10</v>
      </c>
      <c r="I493" s="54">
        <v>0.18</v>
      </c>
      <c r="J493">
        <v>1000</v>
      </c>
      <c r="K493">
        <v>1.7</v>
      </c>
      <c r="L493" s="111">
        <v>10</v>
      </c>
      <c r="M493" s="209">
        <v>100000</v>
      </c>
      <c r="N493" s="21"/>
      <c r="O493" s="111">
        <v>200</v>
      </c>
      <c r="P493" s="21"/>
      <c r="Q493">
        <v>3</v>
      </c>
      <c r="T493" s="111">
        <v>3630</v>
      </c>
    </row>
    <row r="494" spans="1:20">
      <c r="A494" s="21" t="s">
        <v>595</v>
      </c>
      <c r="B494" s="111">
        <f t="shared" si="7"/>
        <v>3.1712962962962964E-2</v>
      </c>
      <c r="C494" t="s">
        <v>980</v>
      </c>
      <c r="D494" s="21" t="s">
        <v>20</v>
      </c>
      <c r="E494" s="21">
        <v>254</v>
      </c>
      <c r="F494" s="21">
        <v>962</v>
      </c>
      <c r="G494" s="111">
        <v>4.1000000000000003E-8</v>
      </c>
      <c r="H494" s="111">
        <v>2.0000000000000001E-10</v>
      </c>
      <c r="I494" s="54">
        <v>2.7E-2</v>
      </c>
      <c r="J494">
        <v>1000</v>
      </c>
      <c r="K494">
        <v>1.6</v>
      </c>
      <c r="L494" s="111">
        <v>100</v>
      </c>
      <c r="M494" s="209">
        <v>100000</v>
      </c>
      <c r="N494" s="21"/>
      <c r="O494" s="111">
        <v>200</v>
      </c>
      <c r="P494" s="21"/>
      <c r="Q494">
        <v>3</v>
      </c>
      <c r="T494" s="111">
        <v>2740</v>
      </c>
    </row>
    <row r="495" spans="1:20">
      <c r="A495" s="21" t="s">
        <v>596</v>
      </c>
      <c r="B495" s="111">
        <f t="shared" si="7"/>
        <v>9.0972222222222218E-3</v>
      </c>
      <c r="C495" t="s">
        <v>982</v>
      </c>
      <c r="D495" s="21" t="s">
        <v>597</v>
      </c>
      <c r="E495" s="21">
        <v>935</v>
      </c>
      <c r="F495" s="21">
        <v>3290</v>
      </c>
      <c r="G495" s="111">
        <v>2.5000000000000001E-11</v>
      </c>
      <c r="H495" s="111">
        <v>3.3000000000000002E-11</v>
      </c>
      <c r="I495" s="54">
        <v>0.375</v>
      </c>
      <c r="J495">
        <v>600</v>
      </c>
      <c r="K495">
        <v>1.1000000000000001</v>
      </c>
      <c r="L495" s="111">
        <v>10</v>
      </c>
      <c r="M495" s="209">
        <v>200000000</v>
      </c>
      <c r="N495" s="21"/>
      <c r="O495" s="111">
        <v>300000</v>
      </c>
      <c r="P495" s="21"/>
      <c r="Q495">
        <v>3</v>
      </c>
      <c r="T495" s="111">
        <v>786</v>
      </c>
    </row>
    <row r="496" spans="1:20">
      <c r="A496" s="21" t="s">
        <v>598</v>
      </c>
      <c r="B496" s="111">
        <f t="shared" si="7"/>
        <v>5.3356481481481484E-2</v>
      </c>
      <c r="C496" t="s">
        <v>982</v>
      </c>
      <c r="D496" s="21" t="s">
        <v>597</v>
      </c>
      <c r="E496" s="21">
        <v>935</v>
      </c>
      <c r="F496" s="21">
        <v>3290</v>
      </c>
      <c r="G496" s="111">
        <v>3.5000000000000002E-11</v>
      </c>
      <c r="H496" s="111">
        <v>3.9999999999999998E-11</v>
      </c>
      <c r="I496" s="54">
        <v>8.3000000000000004E-2</v>
      </c>
      <c r="J496">
        <v>300</v>
      </c>
      <c r="K496">
        <v>0.5</v>
      </c>
      <c r="L496" s="111">
        <v>100</v>
      </c>
      <c r="M496" s="209">
        <v>100000000</v>
      </c>
      <c r="N496" s="21"/>
      <c r="O496" s="111">
        <v>200000</v>
      </c>
      <c r="P496" s="21"/>
      <c r="Q496">
        <v>10</v>
      </c>
      <c r="R496" t="s">
        <v>188</v>
      </c>
      <c r="T496" s="111">
        <v>4610</v>
      </c>
    </row>
    <row r="497" spans="1:20">
      <c r="A497" s="21" t="s">
        <v>599</v>
      </c>
      <c r="B497" s="111">
        <f t="shared" si="7"/>
        <v>0.20949074074074073</v>
      </c>
      <c r="C497" t="s">
        <v>984</v>
      </c>
      <c r="D497" s="21" t="s">
        <v>597</v>
      </c>
      <c r="E497" s="21">
        <v>935</v>
      </c>
      <c r="F497" s="21">
        <v>3290</v>
      </c>
      <c r="G497" s="111">
        <v>3.7999999999999998E-10</v>
      </c>
      <c r="H497" s="111">
        <v>6.3999999999999996E-10</v>
      </c>
      <c r="I497" s="54">
        <v>0.39800000000000002</v>
      </c>
      <c r="J497">
        <v>700</v>
      </c>
      <c r="K497">
        <v>1.3</v>
      </c>
      <c r="L497" s="111">
        <v>1000</v>
      </c>
      <c r="M497" s="209">
        <v>10000000</v>
      </c>
      <c r="N497" s="21"/>
      <c r="O497" s="111">
        <v>20000</v>
      </c>
      <c r="P497" s="21"/>
      <c r="Q497">
        <v>3</v>
      </c>
      <c r="T497" s="111">
        <v>18100</v>
      </c>
    </row>
    <row r="498" spans="1:20">
      <c r="A498" s="21" t="s">
        <v>600</v>
      </c>
      <c r="B498" s="111">
        <f t="shared" si="7"/>
        <v>8.8310185185185186E-2</v>
      </c>
      <c r="C498" t="s">
        <v>982</v>
      </c>
      <c r="D498" s="21" t="s">
        <v>597</v>
      </c>
      <c r="E498" s="21">
        <v>935</v>
      </c>
      <c r="F498" s="21">
        <v>3290</v>
      </c>
      <c r="G498" s="111">
        <v>1.2999999999999999E-10</v>
      </c>
      <c r="H498" s="111">
        <v>1.2999999999999999E-10</v>
      </c>
      <c r="I498" s="54">
        <v>0.379</v>
      </c>
      <c r="J498">
        <v>600</v>
      </c>
      <c r="K498">
        <v>0.8</v>
      </c>
      <c r="L498" s="111">
        <v>10</v>
      </c>
      <c r="M498" s="209">
        <v>40000000</v>
      </c>
      <c r="N498" s="21"/>
      <c r="O498" s="111">
        <v>60000</v>
      </c>
      <c r="P498" s="21"/>
      <c r="Q498">
        <v>10</v>
      </c>
      <c r="T498" s="111">
        <v>7630</v>
      </c>
    </row>
    <row r="499" spans="1:20">
      <c r="A499" s="21" t="s">
        <v>601</v>
      </c>
      <c r="B499" s="111">
        <f t="shared" si="7"/>
        <v>0.18402777777777779</v>
      </c>
      <c r="C499" t="s">
        <v>982</v>
      </c>
      <c r="D499" s="21" t="s">
        <v>597</v>
      </c>
      <c r="E499" s="21">
        <v>935</v>
      </c>
      <c r="F499" s="21">
        <v>3290</v>
      </c>
      <c r="G499" s="111">
        <v>3E-11</v>
      </c>
      <c r="H499" s="111">
        <v>3.1000000000000003E-11</v>
      </c>
      <c r="I499" s="54">
        <v>2.8000000000000001E-2</v>
      </c>
      <c r="J499">
        <v>100</v>
      </c>
      <c r="K499">
        <v>0.1</v>
      </c>
      <c r="L499" s="111">
        <v>100</v>
      </c>
      <c r="M499" s="209">
        <v>200000000</v>
      </c>
      <c r="N499" s="21"/>
      <c r="O499" s="111">
        <v>300000</v>
      </c>
      <c r="P499" s="21"/>
      <c r="Q499">
        <v>100</v>
      </c>
      <c r="R499" t="s">
        <v>190</v>
      </c>
      <c r="T499" s="111">
        <v>15900</v>
      </c>
    </row>
    <row r="500" spans="1:20">
      <c r="A500" s="21" t="s">
        <v>602</v>
      </c>
      <c r="B500" s="111">
        <f t="shared" si="7"/>
        <v>0.79629629629629628</v>
      </c>
      <c r="C500" t="s">
        <v>989</v>
      </c>
      <c r="D500" s="21" t="s">
        <v>597</v>
      </c>
      <c r="E500" s="21">
        <v>935</v>
      </c>
      <c r="F500" s="21">
        <v>3290</v>
      </c>
      <c r="G500" s="111">
        <v>7.4000000000000003E-10</v>
      </c>
      <c r="H500" s="111">
        <v>1.3000000000000001E-9</v>
      </c>
      <c r="I500" s="54">
        <v>1.0999999999999999E-2</v>
      </c>
      <c r="J500">
        <v>1000</v>
      </c>
      <c r="K500">
        <v>1.6</v>
      </c>
      <c r="L500" s="111">
        <v>100</v>
      </c>
      <c r="M500" s="209">
        <v>7000000</v>
      </c>
      <c r="N500" s="21"/>
      <c r="O500" s="111">
        <v>10000</v>
      </c>
      <c r="P500" s="21"/>
      <c r="Q500">
        <v>3</v>
      </c>
      <c r="T500" s="111">
        <v>68800</v>
      </c>
    </row>
    <row r="501" spans="1:20">
      <c r="A501" s="21" t="s">
        <v>603</v>
      </c>
      <c r="B501" s="111">
        <f t="shared" si="7"/>
        <v>1.0138888888888888E-2</v>
      </c>
      <c r="C501" t="s">
        <v>992</v>
      </c>
      <c r="D501" s="21" t="s">
        <v>597</v>
      </c>
      <c r="E501" s="21">
        <v>935</v>
      </c>
      <c r="F501" s="21">
        <v>3290</v>
      </c>
      <c r="G501" s="111">
        <v>9.3999999999999995E-12</v>
      </c>
      <c r="H501" s="111">
        <v>1.6999999999999999E-11</v>
      </c>
      <c r="I501" s="54">
        <v>1E-3</v>
      </c>
      <c r="J501">
        <v>1</v>
      </c>
      <c r="K501">
        <v>0.1</v>
      </c>
      <c r="L501" s="111">
        <v>10000000</v>
      </c>
      <c r="M501" s="209">
        <v>500000000</v>
      </c>
      <c r="N501" s="21"/>
      <c r="O501" s="111">
        <v>900000</v>
      </c>
      <c r="P501" s="21"/>
      <c r="Q501">
        <v>1000</v>
      </c>
      <c r="R501" t="s">
        <v>602</v>
      </c>
      <c r="T501" s="111">
        <v>876</v>
      </c>
    </row>
    <row r="502" spans="1:20">
      <c r="A502" s="21" t="s">
        <v>604</v>
      </c>
      <c r="B502" s="111">
        <f t="shared" si="7"/>
        <v>13.541666666666666</v>
      </c>
      <c r="C502" t="s">
        <v>91</v>
      </c>
      <c r="D502" s="21" t="s">
        <v>597</v>
      </c>
      <c r="E502" s="21">
        <v>935</v>
      </c>
      <c r="F502" s="21">
        <v>3290</v>
      </c>
      <c r="G502" s="111">
        <v>2.1999999999999998E-9</v>
      </c>
      <c r="H502" s="111">
        <v>1.2E-9</v>
      </c>
      <c r="I502" s="54">
        <v>0</v>
      </c>
      <c r="J502">
        <v>1000</v>
      </c>
      <c r="K502">
        <v>1.5</v>
      </c>
      <c r="L502" s="111">
        <v>1000</v>
      </c>
      <c r="M502" s="209">
        <v>2000000</v>
      </c>
      <c r="N502" s="21"/>
      <c r="O502" s="111">
        <v>4000</v>
      </c>
      <c r="P502" s="21"/>
      <c r="Q502">
        <v>3</v>
      </c>
      <c r="T502" s="111">
        <v>1170000</v>
      </c>
    </row>
    <row r="503" spans="1:20">
      <c r="A503" s="21" t="s">
        <v>605</v>
      </c>
      <c r="B503" s="111">
        <f t="shared" si="7"/>
        <v>1.2037037037037037E-2</v>
      </c>
      <c r="C503" t="s">
        <v>981</v>
      </c>
      <c r="D503" s="21" t="s">
        <v>597</v>
      </c>
      <c r="E503" s="21">
        <v>935</v>
      </c>
      <c r="F503" s="21">
        <v>3290</v>
      </c>
      <c r="G503" s="111">
        <v>3E-11</v>
      </c>
      <c r="H503" s="111">
        <v>5.0000000000000002E-11</v>
      </c>
      <c r="I503" s="54">
        <v>9.9000000000000005E-2</v>
      </c>
      <c r="J503">
        <v>1000</v>
      </c>
      <c r="K503">
        <v>1.6</v>
      </c>
      <c r="L503" s="111">
        <v>100</v>
      </c>
      <c r="M503" s="209">
        <v>200000000</v>
      </c>
      <c r="N503" s="21"/>
      <c r="O503" s="111">
        <v>300000</v>
      </c>
      <c r="P503" s="21"/>
      <c r="Q503">
        <v>3</v>
      </c>
      <c r="T503" s="111">
        <v>1040</v>
      </c>
    </row>
    <row r="504" spans="1:20">
      <c r="A504" s="21" t="s">
        <v>606</v>
      </c>
      <c r="B504" s="111">
        <f t="shared" si="7"/>
        <v>284.72222222222223</v>
      </c>
      <c r="C504" t="s">
        <v>981</v>
      </c>
      <c r="D504" s="21" t="s">
        <v>597</v>
      </c>
      <c r="E504" s="21">
        <v>935</v>
      </c>
      <c r="F504" s="21">
        <v>3290</v>
      </c>
      <c r="G504" s="111">
        <v>2.9000000000000002E-8</v>
      </c>
      <c r="H504" s="111">
        <v>5.2000000000000002E-9</v>
      </c>
      <c r="I504" s="54">
        <v>5.0000000000000001E-3</v>
      </c>
      <c r="J504">
        <v>800</v>
      </c>
      <c r="K504">
        <v>0.9</v>
      </c>
      <c r="L504" s="111">
        <v>10</v>
      </c>
      <c r="M504" s="209">
        <v>200000</v>
      </c>
      <c r="N504" s="21"/>
      <c r="O504" s="111">
        <v>300</v>
      </c>
      <c r="P504" s="21"/>
      <c r="Q504">
        <v>10</v>
      </c>
      <c r="R504" t="s">
        <v>605</v>
      </c>
      <c r="T504" s="111">
        <v>24600000</v>
      </c>
    </row>
    <row r="505" spans="1:20">
      <c r="A505" s="21" t="s">
        <v>607</v>
      </c>
      <c r="B505" s="111">
        <f t="shared" si="7"/>
        <v>0.24884259259259259</v>
      </c>
      <c r="C505" t="s">
        <v>981</v>
      </c>
      <c r="D505" s="21" t="s">
        <v>597</v>
      </c>
      <c r="E505" s="21">
        <v>935</v>
      </c>
      <c r="F505" s="21">
        <v>3290</v>
      </c>
      <c r="G505" s="111">
        <v>2.5999999999999998E-10</v>
      </c>
      <c r="H505" s="111">
        <v>3.9E-10</v>
      </c>
      <c r="I505" s="54">
        <v>2E-3</v>
      </c>
      <c r="J505">
        <v>1000</v>
      </c>
      <c r="K505">
        <v>1.6</v>
      </c>
      <c r="L505" s="111">
        <v>1000</v>
      </c>
      <c r="M505" s="209">
        <v>20000000</v>
      </c>
      <c r="N505" s="21"/>
      <c r="O505" s="111">
        <v>30000</v>
      </c>
      <c r="P505" s="21"/>
      <c r="Q505">
        <v>3</v>
      </c>
      <c r="T505" s="111">
        <v>21500</v>
      </c>
    </row>
    <row r="506" spans="1:20">
      <c r="A506" s="21" t="s">
        <v>608</v>
      </c>
      <c r="B506" s="111">
        <f t="shared" si="7"/>
        <v>9.3055555555555548E-3</v>
      </c>
      <c r="C506" t="s">
        <v>981</v>
      </c>
      <c r="D506" s="21" t="s">
        <v>597</v>
      </c>
      <c r="E506" s="21">
        <v>935</v>
      </c>
      <c r="F506" s="21">
        <v>3290</v>
      </c>
      <c r="G506" s="111">
        <v>3E-11</v>
      </c>
      <c r="H506" s="111">
        <v>3.3000000000000002E-11</v>
      </c>
      <c r="I506" s="54">
        <v>0.14399999999999999</v>
      </c>
      <c r="J506">
        <v>1000</v>
      </c>
      <c r="K506">
        <v>1.8</v>
      </c>
      <c r="L506" s="111">
        <v>10</v>
      </c>
      <c r="M506" s="209">
        <v>200000000</v>
      </c>
      <c r="N506" s="21"/>
      <c r="O506" s="111">
        <v>300000</v>
      </c>
      <c r="P506" s="21"/>
      <c r="Q506">
        <v>3</v>
      </c>
      <c r="R506" t="s">
        <v>509</v>
      </c>
      <c r="T506" s="111">
        <v>804</v>
      </c>
    </row>
    <row r="507" spans="1:20">
      <c r="A507" s="21" t="s">
        <v>609</v>
      </c>
      <c r="B507" s="111">
        <f t="shared" si="7"/>
        <v>8.6689814814814817E-2</v>
      </c>
      <c r="C507" t="s">
        <v>977</v>
      </c>
      <c r="D507" s="21" t="s">
        <v>610</v>
      </c>
      <c r="E507" s="21">
        <v>1769</v>
      </c>
      <c r="F507" s="21">
        <v>4350</v>
      </c>
      <c r="G507" s="111">
        <v>6.6000000000000005E-11</v>
      </c>
      <c r="H507" s="111">
        <v>9.3000000000000002E-11</v>
      </c>
      <c r="I507" s="54">
        <v>0.115</v>
      </c>
      <c r="J507">
        <v>20</v>
      </c>
      <c r="K507">
        <v>0.1</v>
      </c>
      <c r="L507" s="111">
        <v>10</v>
      </c>
      <c r="M507" s="209">
        <v>80000000</v>
      </c>
      <c r="N507" s="21"/>
      <c r="O507" s="111">
        <v>100000</v>
      </c>
      <c r="P507" s="21"/>
      <c r="Q507">
        <v>100</v>
      </c>
      <c r="R507" t="s">
        <v>1063</v>
      </c>
      <c r="T507" s="111">
        <v>7490</v>
      </c>
    </row>
    <row r="508" spans="1:20">
      <c r="A508" s="21" t="s">
        <v>611</v>
      </c>
      <c r="B508" s="111">
        <f t="shared" si="7"/>
        <v>10.19675925925926</v>
      </c>
      <c r="C508" t="s">
        <v>977</v>
      </c>
      <c r="D508" s="21" t="s">
        <v>610</v>
      </c>
      <c r="E508" s="21">
        <v>1769</v>
      </c>
      <c r="F508" s="21">
        <v>4350</v>
      </c>
      <c r="G508" s="111">
        <v>6.3E-10</v>
      </c>
      <c r="H508" s="111">
        <v>7.5999999999999996E-10</v>
      </c>
      <c r="I508" s="54">
        <v>3.5000000000000003E-2</v>
      </c>
      <c r="J508">
        <v>800</v>
      </c>
      <c r="K508">
        <v>0.8</v>
      </c>
      <c r="L508" s="111">
        <v>10</v>
      </c>
      <c r="M508" s="209">
        <v>8000000</v>
      </c>
      <c r="N508" s="21"/>
      <c r="O508" s="111">
        <v>10000</v>
      </c>
      <c r="P508" s="21"/>
      <c r="Q508">
        <v>10</v>
      </c>
      <c r="R508" t="s">
        <v>411</v>
      </c>
      <c r="T508" s="111">
        <v>881000</v>
      </c>
    </row>
    <row r="509" spans="1:20">
      <c r="A509" s="21" t="s">
        <v>612</v>
      </c>
      <c r="B509" s="111">
        <f t="shared" si="7"/>
        <v>0.45254629629629628</v>
      </c>
      <c r="C509" t="s">
        <v>982</v>
      </c>
      <c r="D509" s="21" t="s">
        <v>610</v>
      </c>
      <c r="E509" s="21">
        <v>1769</v>
      </c>
      <c r="F509" s="21">
        <v>4350</v>
      </c>
      <c r="G509" s="111">
        <v>7.3000000000000006E-11</v>
      </c>
      <c r="H509" s="111">
        <v>1.2E-10</v>
      </c>
      <c r="I509" s="54">
        <v>5.3999999999999999E-2</v>
      </c>
      <c r="J509">
        <v>200</v>
      </c>
      <c r="K509">
        <v>0.2</v>
      </c>
      <c r="L509" s="111">
        <v>100</v>
      </c>
      <c r="M509" s="209">
        <v>70000000</v>
      </c>
      <c r="N509" s="21"/>
      <c r="O509" s="111">
        <v>100000</v>
      </c>
      <c r="P509" s="21"/>
      <c r="Q509">
        <v>30</v>
      </c>
      <c r="R509" t="s">
        <v>412</v>
      </c>
      <c r="T509" s="111">
        <v>39100</v>
      </c>
    </row>
    <row r="510" spans="1:20">
      <c r="A510" s="21" t="s">
        <v>613</v>
      </c>
      <c r="B510" s="111">
        <f t="shared" si="7"/>
        <v>237268518518518.53</v>
      </c>
      <c r="C510" t="s">
        <v>316</v>
      </c>
      <c r="D510" s="21" t="s">
        <v>610</v>
      </c>
      <c r="E510" s="21">
        <v>1769</v>
      </c>
      <c r="F510" s="21">
        <v>4350</v>
      </c>
      <c r="H510" s="111">
        <v>1.2E-10</v>
      </c>
      <c r="I510" s="54">
        <v>5.3999999999999999E-2</v>
      </c>
      <c r="J510">
        <v>200</v>
      </c>
      <c r="K510">
        <v>0.2</v>
      </c>
      <c r="L510" s="111">
        <v>1</v>
      </c>
      <c r="M510" s="209">
        <v>20000</v>
      </c>
      <c r="N510" s="21"/>
      <c r="O510" s="111">
        <v>40</v>
      </c>
      <c r="P510" s="21"/>
      <c r="Q510">
        <v>30</v>
      </c>
      <c r="T510" s="111">
        <v>2.05E+19</v>
      </c>
    </row>
    <row r="511" spans="1:20">
      <c r="A511" s="21" t="s">
        <v>614</v>
      </c>
      <c r="B511" s="111">
        <f t="shared" si="7"/>
        <v>2.800925925925926</v>
      </c>
      <c r="C511" t="s">
        <v>984</v>
      </c>
      <c r="D511" s="21" t="s">
        <v>610</v>
      </c>
      <c r="E511" s="21">
        <v>1769</v>
      </c>
      <c r="F511" s="21">
        <v>4350</v>
      </c>
      <c r="G511" s="111">
        <v>1.8999999999999999E-10</v>
      </c>
      <c r="H511" s="111">
        <v>3.4000000000000001E-10</v>
      </c>
      <c r="I511" s="54">
        <v>5.2999999999999999E-2</v>
      </c>
      <c r="J511">
        <v>200</v>
      </c>
      <c r="K511">
        <v>0.3</v>
      </c>
      <c r="L511" s="111">
        <v>10</v>
      </c>
      <c r="M511" s="209">
        <v>30000000</v>
      </c>
      <c r="N511" s="21"/>
      <c r="O511" s="111">
        <v>40000</v>
      </c>
      <c r="P511" s="21"/>
      <c r="Q511">
        <v>30</v>
      </c>
      <c r="T511" s="111">
        <v>242000</v>
      </c>
    </row>
    <row r="512" spans="1:20">
      <c r="A512" s="21" t="s">
        <v>615</v>
      </c>
      <c r="B512" s="111">
        <f t="shared" si="7"/>
        <v>18287.037037037036</v>
      </c>
      <c r="C512" t="s">
        <v>984</v>
      </c>
      <c r="D512" s="21" t="s">
        <v>610</v>
      </c>
      <c r="E512" s="21">
        <v>1769</v>
      </c>
      <c r="F512" s="21">
        <v>4350</v>
      </c>
      <c r="G512" s="111">
        <v>2.7E-11</v>
      </c>
      <c r="H512" s="111">
        <v>3.1000000000000003E-11</v>
      </c>
      <c r="I512" s="54">
        <v>1E-3</v>
      </c>
      <c r="J512">
        <v>4</v>
      </c>
      <c r="K512">
        <v>0.1</v>
      </c>
      <c r="L512" s="111">
        <v>10</v>
      </c>
      <c r="M512" s="209">
        <v>200000000</v>
      </c>
      <c r="N512" s="21"/>
      <c r="O512" s="111">
        <v>300000</v>
      </c>
      <c r="P512" s="21"/>
      <c r="Q512">
        <v>1000</v>
      </c>
      <c r="T512" s="111">
        <v>1580000000</v>
      </c>
    </row>
    <row r="513" spans="1:20">
      <c r="A513" s="21" t="s">
        <v>616</v>
      </c>
      <c r="B513" s="111">
        <f t="shared" si="7"/>
        <v>4.3287037037037033</v>
      </c>
      <c r="C513" t="s">
        <v>992</v>
      </c>
      <c r="D513" s="21" t="s">
        <v>610</v>
      </c>
      <c r="E513" s="21">
        <v>1769</v>
      </c>
      <c r="F513" s="21">
        <v>4350</v>
      </c>
      <c r="G513" s="111">
        <v>2.1E-10</v>
      </c>
      <c r="H513" s="111">
        <v>4.5E-10</v>
      </c>
      <c r="I513" s="54">
        <v>3.0000000000000001E-3</v>
      </c>
      <c r="J513">
        <v>2000</v>
      </c>
      <c r="K513">
        <v>1.8</v>
      </c>
      <c r="L513" s="111">
        <v>1000</v>
      </c>
      <c r="M513" s="209">
        <v>20000000</v>
      </c>
      <c r="N513" s="21"/>
      <c r="O513" s="111">
        <v>40000</v>
      </c>
      <c r="P513" s="21"/>
      <c r="Q513">
        <v>3</v>
      </c>
      <c r="R513" t="s">
        <v>615</v>
      </c>
      <c r="T513" s="111">
        <v>374000</v>
      </c>
    </row>
    <row r="514" spans="1:20">
      <c r="A514" s="21" t="s">
        <v>617</v>
      </c>
      <c r="B514" s="111">
        <f t="shared" si="7"/>
        <v>4.0162037037037033</v>
      </c>
      <c r="C514" t="s">
        <v>992</v>
      </c>
      <c r="D514" s="21" t="s">
        <v>610</v>
      </c>
      <c r="E514" s="21">
        <v>1769</v>
      </c>
      <c r="F514" s="21">
        <v>4350</v>
      </c>
      <c r="G514" s="111">
        <v>3.1000000000000002E-10</v>
      </c>
      <c r="H514" s="111">
        <v>6.3E-10</v>
      </c>
      <c r="I514" s="54">
        <v>1.6E-2</v>
      </c>
      <c r="J514">
        <v>2000</v>
      </c>
      <c r="K514">
        <v>2.1</v>
      </c>
      <c r="L514" s="111">
        <v>100</v>
      </c>
      <c r="M514" s="209">
        <v>20000000</v>
      </c>
      <c r="N514" s="21"/>
      <c r="O514" s="111">
        <v>30000</v>
      </c>
      <c r="P514" s="21"/>
      <c r="Q514">
        <v>3</v>
      </c>
      <c r="T514" s="111">
        <v>347000</v>
      </c>
    </row>
    <row r="515" spans="1:20">
      <c r="A515" s="21" t="s">
        <v>618</v>
      </c>
      <c r="B515" s="111">
        <f t="shared" si="7"/>
        <v>0.82870370370370372</v>
      </c>
      <c r="C515" t="s">
        <v>981</v>
      </c>
      <c r="D515" s="21" t="s">
        <v>610</v>
      </c>
      <c r="E515" s="21">
        <v>1769</v>
      </c>
      <c r="F515" s="21">
        <v>4350</v>
      </c>
      <c r="G515" s="111">
        <v>1.5999999999999999E-10</v>
      </c>
      <c r="H515" s="111">
        <v>4.0000000000000001E-10</v>
      </c>
      <c r="I515" s="54">
        <v>5.0000000000000001E-3</v>
      </c>
      <c r="J515">
        <v>1000</v>
      </c>
      <c r="K515">
        <v>1.5</v>
      </c>
      <c r="L515" s="111">
        <v>1000</v>
      </c>
      <c r="M515" s="209">
        <v>30000000</v>
      </c>
      <c r="N515" s="21"/>
      <c r="O515" s="111">
        <v>50000</v>
      </c>
      <c r="P515" s="21"/>
      <c r="Q515">
        <v>3</v>
      </c>
      <c r="T515" s="111">
        <v>71600</v>
      </c>
    </row>
    <row r="516" spans="1:20">
      <c r="A516" s="21" t="s">
        <v>619</v>
      </c>
      <c r="B516" s="111">
        <f t="shared" si="7"/>
        <v>6.6203703703703709E-2</v>
      </c>
      <c r="C516" t="s">
        <v>999</v>
      </c>
      <c r="D516" s="21" t="s">
        <v>610</v>
      </c>
      <c r="E516" s="21">
        <v>1769</v>
      </c>
      <c r="F516" s="21">
        <v>4350</v>
      </c>
      <c r="G516" s="111">
        <v>4.3E-11</v>
      </c>
      <c r="H516" s="111">
        <v>8.3999999999999994E-11</v>
      </c>
      <c r="I516" s="54">
        <v>1.4999999999999999E-2</v>
      </c>
      <c r="J516">
        <v>2000</v>
      </c>
      <c r="K516">
        <v>1.6</v>
      </c>
      <c r="L516" s="111">
        <v>100</v>
      </c>
      <c r="M516" s="209">
        <v>100000000</v>
      </c>
      <c r="N516" s="21"/>
      <c r="O516" s="111">
        <v>200000</v>
      </c>
      <c r="P516" s="21"/>
      <c r="Q516">
        <v>3</v>
      </c>
      <c r="R516" t="s">
        <v>618</v>
      </c>
      <c r="T516" s="111">
        <v>5720</v>
      </c>
    </row>
    <row r="517" spans="1:20">
      <c r="A517" s="21" t="s">
        <v>620</v>
      </c>
      <c r="B517" s="111">
        <f t="shared" ref="B517:B580" si="8">T517/86400</f>
        <v>2.1412037037037038E-2</v>
      </c>
      <c r="C517" t="s">
        <v>981</v>
      </c>
      <c r="D517" s="21" t="s">
        <v>610</v>
      </c>
      <c r="E517" s="21">
        <v>1769</v>
      </c>
      <c r="F517" s="21">
        <v>4350</v>
      </c>
      <c r="G517" s="111">
        <v>2.2000000000000002E-11</v>
      </c>
      <c r="H517" s="111">
        <v>3.9000000000000001E-11</v>
      </c>
      <c r="I517" s="54">
        <v>3.1E-2</v>
      </c>
      <c r="J517">
        <v>1000</v>
      </c>
      <c r="K517">
        <v>1.7</v>
      </c>
      <c r="L517" s="111">
        <v>100</v>
      </c>
      <c r="M517" s="209">
        <v>200000000</v>
      </c>
      <c r="N517" s="21"/>
      <c r="O517" s="111">
        <v>400000</v>
      </c>
      <c r="P517" s="21"/>
      <c r="Q517">
        <v>3</v>
      </c>
      <c r="R517" t="s">
        <v>113</v>
      </c>
      <c r="T517" s="111">
        <v>1850</v>
      </c>
    </row>
    <row r="518" spans="1:20">
      <c r="A518" s="21" t="s">
        <v>621</v>
      </c>
      <c r="B518" s="111">
        <f t="shared" si="8"/>
        <v>0.52083333333333337</v>
      </c>
      <c r="C518" t="s">
        <v>981</v>
      </c>
      <c r="D518" s="21" t="s">
        <v>610</v>
      </c>
      <c r="E518" s="21">
        <v>1769</v>
      </c>
      <c r="F518" s="21">
        <v>4350</v>
      </c>
      <c r="G518" s="111">
        <v>4.0000000000000001E-10</v>
      </c>
      <c r="H518" s="111">
        <v>1.2E-9</v>
      </c>
      <c r="I518" s="54">
        <v>1.0999999999999999E-2</v>
      </c>
      <c r="J518">
        <v>1000</v>
      </c>
      <c r="K518">
        <v>1.5</v>
      </c>
      <c r="L518" s="111">
        <v>100</v>
      </c>
      <c r="M518" s="209">
        <v>10000000</v>
      </c>
      <c r="N518" s="21"/>
      <c r="O518" s="111">
        <v>20000</v>
      </c>
      <c r="P518" s="21"/>
      <c r="Q518">
        <v>3</v>
      </c>
      <c r="R518" t="s">
        <v>114</v>
      </c>
      <c r="T518" s="111">
        <v>45000</v>
      </c>
    </row>
    <row r="519" spans="1:20">
      <c r="A519" s="21" t="s">
        <v>622</v>
      </c>
      <c r="B519" s="111">
        <f t="shared" si="8"/>
        <v>0.36689814814814814</v>
      </c>
      <c r="C519" t="s">
        <v>977</v>
      </c>
      <c r="D519" s="21" t="s">
        <v>20</v>
      </c>
      <c r="E519" s="21">
        <v>639</v>
      </c>
      <c r="F519" s="21">
        <v>3230</v>
      </c>
      <c r="G519" s="111">
        <v>1.7999999999999999E-8</v>
      </c>
      <c r="H519" s="111">
        <v>1.5999999999999999E-10</v>
      </c>
      <c r="I519" s="54">
        <v>1.7999999999999999E-2</v>
      </c>
      <c r="J519">
        <v>6</v>
      </c>
      <c r="K519">
        <v>0.1</v>
      </c>
      <c r="L519" s="111">
        <v>100</v>
      </c>
      <c r="M519" s="209">
        <v>300000</v>
      </c>
      <c r="N519" s="21"/>
      <c r="O519" s="111">
        <v>500</v>
      </c>
      <c r="P519" s="21"/>
      <c r="Q519">
        <v>1000</v>
      </c>
      <c r="R519" t="s">
        <v>1064</v>
      </c>
      <c r="T519" s="111">
        <v>31700</v>
      </c>
    </row>
    <row r="520" spans="1:20">
      <c r="A520" s="21" t="s">
        <v>623</v>
      </c>
      <c r="B520" s="111">
        <f t="shared" si="8"/>
        <v>1.7592592592592594E-2</v>
      </c>
      <c r="C520" t="s">
        <v>977</v>
      </c>
      <c r="D520" s="21" t="s">
        <v>20</v>
      </c>
      <c r="E520" s="21">
        <v>639</v>
      </c>
      <c r="F520" s="21">
        <v>3230</v>
      </c>
      <c r="G520" s="111">
        <v>2.5999999999999998E-12</v>
      </c>
      <c r="H520" s="111">
        <v>2.0999999999999999E-12</v>
      </c>
      <c r="I520" s="54">
        <v>2.5999999999999999E-2</v>
      </c>
      <c r="J520">
        <v>8</v>
      </c>
      <c r="K520">
        <v>0.1</v>
      </c>
      <c r="L520" s="111">
        <v>100</v>
      </c>
      <c r="M520" s="209">
        <v>2000000000</v>
      </c>
      <c r="N520" s="21"/>
      <c r="O520" s="111">
        <v>3000000</v>
      </c>
      <c r="P520" s="21"/>
      <c r="Q520">
        <v>1000</v>
      </c>
      <c r="R520" t="s">
        <v>1065</v>
      </c>
      <c r="T520" s="111">
        <v>1520</v>
      </c>
    </row>
    <row r="521" spans="1:20">
      <c r="A521" s="21" t="s">
        <v>624</v>
      </c>
      <c r="B521" s="111">
        <f t="shared" si="8"/>
        <v>1042.8240740740741</v>
      </c>
      <c r="C521" t="s">
        <v>997</v>
      </c>
      <c r="D521" s="21" t="s">
        <v>20</v>
      </c>
      <c r="E521" s="21">
        <v>639</v>
      </c>
      <c r="F521" s="21">
        <v>3230</v>
      </c>
      <c r="G521" s="111">
        <v>1.2999999999999999E-5</v>
      </c>
      <c r="H521" s="111">
        <v>8.6000000000000002E-8</v>
      </c>
      <c r="I521" s="54">
        <v>3.0000000000000001E-3</v>
      </c>
      <c r="J521">
        <v>1</v>
      </c>
      <c r="K521">
        <v>0.1</v>
      </c>
      <c r="L521" s="111">
        <v>1</v>
      </c>
      <c r="M521" s="209">
        <v>400</v>
      </c>
      <c r="N521" s="21"/>
      <c r="O521" s="111">
        <v>0.6</v>
      </c>
      <c r="P521" s="21"/>
      <c r="Q521">
        <v>3</v>
      </c>
      <c r="R521" t="s">
        <v>876</v>
      </c>
      <c r="T521" s="111">
        <v>90100000</v>
      </c>
    </row>
    <row r="522" spans="1:20">
      <c r="A522" s="21" t="s">
        <v>625</v>
      </c>
      <c r="B522" s="111">
        <f t="shared" si="8"/>
        <v>45.254629629629626</v>
      </c>
      <c r="C522" t="s">
        <v>977</v>
      </c>
      <c r="D522" s="21" t="s">
        <v>20</v>
      </c>
      <c r="E522" s="21">
        <v>639</v>
      </c>
      <c r="F522" s="21">
        <v>3230</v>
      </c>
      <c r="G522" s="111">
        <v>3E-10</v>
      </c>
      <c r="H522" s="111">
        <v>1E-10</v>
      </c>
      <c r="I522" s="54">
        <v>1.7999999999999999E-2</v>
      </c>
      <c r="J522">
        <v>6</v>
      </c>
      <c r="K522">
        <v>0.1</v>
      </c>
      <c r="L522" s="111">
        <v>100</v>
      </c>
      <c r="M522" s="209">
        <v>20000000</v>
      </c>
      <c r="N522" s="21"/>
      <c r="O522" s="111">
        <v>30000</v>
      </c>
      <c r="P522" s="21"/>
      <c r="Q522">
        <v>1000</v>
      </c>
      <c r="R522" t="s">
        <v>1066</v>
      </c>
      <c r="T522" s="111">
        <v>3910000</v>
      </c>
    </row>
    <row r="523" spans="1:20">
      <c r="A523" s="21" t="s">
        <v>626</v>
      </c>
      <c r="B523" s="111">
        <f t="shared" si="8"/>
        <v>32060.185185185186</v>
      </c>
      <c r="C523" t="s">
        <v>997</v>
      </c>
      <c r="D523" s="21" t="s">
        <v>20</v>
      </c>
      <c r="E523" s="21">
        <v>639</v>
      </c>
      <c r="F523" s="21">
        <v>3230</v>
      </c>
      <c r="G523" s="111">
        <v>3.0000000000000001E-5</v>
      </c>
      <c r="H523" s="111">
        <v>2.2999999999999999E-7</v>
      </c>
      <c r="I523" s="54">
        <v>2E-3</v>
      </c>
      <c r="J523">
        <v>1</v>
      </c>
      <c r="K523">
        <v>0.1</v>
      </c>
      <c r="L523" s="111">
        <v>0.1</v>
      </c>
      <c r="M523" s="209">
        <v>200</v>
      </c>
      <c r="N523" s="21"/>
      <c r="O523" s="111">
        <v>0.3</v>
      </c>
      <c r="P523" s="21"/>
      <c r="Q523">
        <v>1</v>
      </c>
      <c r="R523" t="s">
        <v>878</v>
      </c>
      <c r="T523" s="111">
        <v>2770000000</v>
      </c>
    </row>
    <row r="524" spans="1:20">
      <c r="A524" s="21" t="s">
        <v>627</v>
      </c>
      <c r="B524" s="111">
        <f t="shared" si="8"/>
        <v>8796296.2962962966</v>
      </c>
      <c r="C524" t="s">
        <v>978</v>
      </c>
      <c r="D524" s="21" t="s">
        <v>20</v>
      </c>
      <c r="E524" s="21">
        <v>639</v>
      </c>
      <c r="F524" s="21">
        <v>3230</v>
      </c>
      <c r="G524" s="111">
        <v>3.1999999999999999E-5</v>
      </c>
      <c r="H524" s="111">
        <v>2.4999999999999999E-7</v>
      </c>
      <c r="I524" s="54">
        <v>1E-3</v>
      </c>
      <c r="J524">
        <v>1</v>
      </c>
      <c r="K524">
        <v>0.1</v>
      </c>
      <c r="L524" s="111">
        <v>0.1</v>
      </c>
      <c r="M524" s="209">
        <v>200</v>
      </c>
      <c r="N524" s="21"/>
      <c r="O524" s="111">
        <v>0.3</v>
      </c>
      <c r="P524" s="21"/>
      <c r="Q524">
        <v>1</v>
      </c>
      <c r="R524" t="s">
        <v>879</v>
      </c>
      <c r="T524" s="111">
        <v>760000000000</v>
      </c>
    </row>
    <row r="525" spans="1:20">
      <c r="A525" s="21" t="s">
        <v>628</v>
      </c>
      <c r="B525" s="111">
        <f t="shared" si="8"/>
        <v>2395833.3333333335</v>
      </c>
      <c r="C525" t="s">
        <v>997</v>
      </c>
      <c r="D525" s="21" t="s">
        <v>20</v>
      </c>
      <c r="E525" s="21">
        <v>639</v>
      </c>
      <c r="F525" s="21">
        <v>3230</v>
      </c>
      <c r="G525" s="111">
        <v>3.1999999999999999E-5</v>
      </c>
      <c r="H525" s="111">
        <v>2.4999999999999999E-7</v>
      </c>
      <c r="I525" s="54">
        <v>2E-3</v>
      </c>
      <c r="J525">
        <v>1</v>
      </c>
      <c r="K525">
        <v>0.1</v>
      </c>
      <c r="L525" s="111">
        <v>0.1</v>
      </c>
      <c r="M525" s="209">
        <v>200</v>
      </c>
      <c r="N525" s="21"/>
      <c r="O525" s="111">
        <v>0.3</v>
      </c>
      <c r="P525" s="21"/>
      <c r="Q525">
        <v>1</v>
      </c>
      <c r="R525" t="s">
        <v>880</v>
      </c>
      <c r="T525" s="111">
        <v>207000000000</v>
      </c>
    </row>
    <row r="526" spans="1:20">
      <c r="A526" s="21" t="s">
        <v>629</v>
      </c>
      <c r="B526" s="111">
        <f t="shared" si="8"/>
        <v>5243.0555555555557</v>
      </c>
      <c r="C526" t="s">
        <v>994</v>
      </c>
      <c r="D526" s="21" t="s">
        <v>20</v>
      </c>
      <c r="E526" s="21">
        <v>639</v>
      </c>
      <c r="F526" s="21">
        <v>3230</v>
      </c>
      <c r="G526" s="111">
        <v>5.7999999999999995E-7</v>
      </c>
      <c r="H526" s="111">
        <v>4.6999999999999999E-9</v>
      </c>
      <c r="I526" s="54">
        <v>1E-3</v>
      </c>
      <c r="J526">
        <v>1</v>
      </c>
      <c r="K526">
        <v>0.1</v>
      </c>
      <c r="L526" s="111">
        <v>10</v>
      </c>
      <c r="M526" s="209">
        <v>9000</v>
      </c>
      <c r="N526" s="21"/>
      <c r="O526" s="111">
        <v>10</v>
      </c>
      <c r="P526" s="21"/>
      <c r="Q526">
        <v>30</v>
      </c>
      <c r="R526" t="s">
        <v>1067</v>
      </c>
      <c r="T526" s="111">
        <v>453000000</v>
      </c>
    </row>
    <row r="527" spans="1:20">
      <c r="A527" s="21" t="s">
        <v>630</v>
      </c>
      <c r="B527" s="111">
        <f t="shared" si="8"/>
        <v>136574074.07407406</v>
      </c>
      <c r="C527" t="s">
        <v>997</v>
      </c>
      <c r="D527" s="21" t="s">
        <v>20</v>
      </c>
      <c r="E527" s="21">
        <v>639</v>
      </c>
      <c r="F527" s="21">
        <v>3230</v>
      </c>
      <c r="G527" s="111">
        <v>3.1000000000000001E-5</v>
      </c>
      <c r="H527" s="111">
        <v>2.3999999999999998E-7</v>
      </c>
      <c r="I527" s="54">
        <v>2E-3</v>
      </c>
      <c r="J527">
        <v>1</v>
      </c>
      <c r="K527">
        <v>0.1</v>
      </c>
      <c r="L527" s="111">
        <v>0.1</v>
      </c>
      <c r="M527" s="209">
        <v>200</v>
      </c>
      <c r="N527" s="21"/>
      <c r="O527" s="111">
        <v>0.3</v>
      </c>
      <c r="P527" s="21"/>
      <c r="Q527">
        <v>1</v>
      </c>
      <c r="R527" t="s">
        <v>882</v>
      </c>
      <c r="T527" s="111">
        <v>11800000000000</v>
      </c>
    </row>
    <row r="528" spans="1:20">
      <c r="A528" s="21" t="s">
        <v>631</v>
      </c>
      <c r="B528" s="111">
        <f t="shared" si="8"/>
        <v>0.20601851851851852</v>
      </c>
      <c r="C528" t="s">
        <v>981</v>
      </c>
      <c r="D528" s="21" t="s">
        <v>20</v>
      </c>
      <c r="E528" s="21">
        <v>639</v>
      </c>
      <c r="F528" s="21">
        <v>3230</v>
      </c>
      <c r="G528" s="111">
        <v>1.0999999999999999E-10</v>
      </c>
      <c r="H528" s="111">
        <v>8.5000000000000004E-11</v>
      </c>
      <c r="I528" s="54">
        <v>7.0000000000000001E-3</v>
      </c>
      <c r="J528">
        <v>1000</v>
      </c>
      <c r="K528">
        <v>1.3</v>
      </c>
      <c r="L528" s="111">
        <v>1000</v>
      </c>
      <c r="M528" s="209">
        <v>50000000</v>
      </c>
      <c r="N528" s="21"/>
      <c r="O528" s="111">
        <v>80000</v>
      </c>
      <c r="P528" s="21"/>
      <c r="Q528">
        <v>3</v>
      </c>
      <c r="R528" t="s">
        <v>83</v>
      </c>
      <c r="T528" s="111">
        <v>17800</v>
      </c>
    </row>
    <row r="529" spans="1:20">
      <c r="A529" s="21" t="s">
        <v>632</v>
      </c>
      <c r="B529" s="111">
        <f t="shared" si="8"/>
        <v>29166666666.666668</v>
      </c>
      <c r="C529" t="s">
        <v>997</v>
      </c>
      <c r="D529" s="21" t="s">
        <v>20</v>
      </c>
      <c r="E529" s="21">
        <v>639</v>
      </c>
      <c r="F529" s="21">
        <v>3230</v>
      </c>
      <c r="G529" s="111">
        <v>3.0000000000000001E-5</v>
      </c>
      <c r="H529" s="111">
        <v>2.3999999999999998E-7</v>
      </c>
      <c r="I529" s="54">
        <v>5.2999999999999999E-2</v>
      </c>
      <c r="J529">
        <v>1</v>
      </c>
      <c r="K529">
        <v>0.1</v>
      </c>
      <c r="L529" s="111">
        <v>0.1</v>
      </c>
      <c r="M529" s="209">
        <v>200</v>
      </c>
      <c r="N529" s="21"/>
      <c r="O529" s="111">
        <v>0.3</v>
      </c>
      <c r="P529" s="21"/>
      <c r="Q529">
        <v>1</v>
      </c>
      <c r="R529" t="s">
        <v>884</v>
      </c>
      <c r="T529" s="111">
        <v>2520000000000000</v>
      </c>
    </row>
    <row r="530" spans="1:20">
      <c r="A530" s="21" t="s">
        <v>633</v>
      </c>
      <c r="B530" s="111">
        <f t="shared" si="8"/>
        <v>0.4375</v>
      </c>
      <c r="C530" t="s">
        <v>981</v>
      </c>
      <c r="D530" s="21" t="s">
        <v>20</v>
      </c>
      <c r="E530" s="21">
        <v>639</v>
      </c>
      <c r="F530" s="21">
        <v>3230</v>
      </c>
      <c r="G530" s="111">
        <v>6.5000000000000003E-10</v>
      </c>
      <c r="H530" s="111">
        <v>7.2E-10</v>
      </c>
      <c r="I530" s="54">
        <v>7.0000000000000007E-2</v>
      </c>
      <c r="J530">
        <v>2000</v>
      </c>
      <c r="K530">
        <v>2</v>
      </c>
      <c r="L530" s="111">
        <v>100</v>
      </c>
      <c r="M530" s="209">
        <v>8000000</v>
      </c>
      <c r="N530" s="21"/>
      <c r="O530" s="111">
        <v>10000</v>
      </c>
      <c r="P530" s="21"/>
      <c r="Q530">
        <v>3</v>
      </c>
      <c r="R530" t="s">
        <v>86</v>
      </c>
      <c r="T530" s="111">
        <v>37800</v>
      </c>
    </row>
    <row r="531" spans="1:20">
      <c r="A531" s="21" t="s">
        <v>634</v>
      </c>
      <c r="B531" s="111">
        <f t="shared" si="8"/>
        <v>10.844907407407407</v>
      </c>
      <c r="C531" t="s">
        <v>981</v>
      </c>
      <c r="D531" s="21" t="s">
        <v>20</v>
      </c>
      <c r="E531" s="21">
        <v>639</v>
      </c>
      <c r="F531" s="21">
        <v>3230</v>
      </c>
      <c r="G531" s="111">
        <v>6.9999999999999998E-9</v>
      </c>
      <c r="H531" s="111">
        <v>3.3000000000000002E-9</v>
      </c>
      <c r="I531" s="54">
        <v>3.4000000000000002E-2</v>
      </c>
      <c r="J531">
        <v>700</v>
      </c>
      <c r="K531">
        <v>0.7</v>
      </c>
      <c r="L531" s="111">
        <v>10</v>
      </c>
      <c r="M531" s="209">
        <v>700000</v>
      </c>
      <c r="N531" s="21"/>
      <c r="O531" s="111">
        <v>1000</v>
      </c>
      <c r="P531" s="21"/>
      <c r="Q531">
        <v>10</v>
      </c>
      <c r="R531" t="s">
        <v>87</v>
      </c>
      <c r="T531" s="111">
        <v>937000</v>
      </c>
    </row>
    <row r="532" spans="1:20">
      <c r="A532" s="21" t="s">
        <v>635</v>
      </c>
      <c r="B532" s="111">
        <f t="shared" si="8"/>
        <v>11.435185185185185</v>
      </c>
      <c r="C532" t="s">
        <v>978</v>
      </c>
      <c r="D532" s="21">
        <v>5</v>
      </c>
      <c r="E532" s="21">
        <v>960</v>
      </c>
      <c r="F532" s="21" t="s">
        <v>20</v>
      </c>
      <c r="G532" s="111">
        <v>5.6999999999999996E-6</v>
      </c>
      <c r="H532" s="111">
        <v>9.9999999999999995E-8</v>
      </c>
      <c r="I532" s="54">
        <v>2.4E-2</v>
      </c>
      <c r="J532">
        <v>600</v>
      </c>
      <c r="K532">
        <v>0.5</v>
      </c>
      <c r="L532" s="111">
        <v>10</v>
      </c>
      <c r="M532" s="209">
        <v>900</v>
      </c>
      <c r="N532" s="21"/>
      <c r="O532" s="111">
        <v>1</v>
      </c>
      <c r="P532" s="21"/>
      <c r="Q532">
        <v>3</v>
      </c>
      <c r="R532" t="s">
        <v>1068</v>
      </c>
      <c r="T532" s="111">
        <v>988000</v>
      </c>
    </row>
    <row r="533" spans="1:20">
      <c r="A533" s="21" t="s">
        <v>636</v>
      </c>
      <c r="B533" s="111">
        <f t="shared" si="8"/>
        <v>3.6574074074074074</v>
      </c>
      <c r="C533" t="s">
        <v>978</v>
      </c>
      <c r="D533" s="21">
        <v>5</v>
      </c>
      <c r="E533" s="21">
        <v>960</v>
      </c>
      <c r="F533" s="21" t="s">
        <v>20</v>
      </c>
      <c r="G533" s="111">
        <v>2.3999999999999999E-6</v>
      </c>
      <c r="H533" s="111">
        <v>6.5E-8</v>
      </c>
      <c r="I533" s="54">
        <v>2E-3</v>
      </c>
      <c r="J533">
        <v>30</v>
      </c>
      <c r="K533">
        <v>0.1</v>
      </c>
      <c r="L533" s="111">
        <v>1</v>
      </c>
      <c r="M533" s="209">
        <v>2000</v>
      </c>
      <c r="N533" s="21"/>
      <c r="O533" s="111">
        <v>3</v>
      </c>
      <c r="P533" s="21"/>
      <c r="Q533">
        <v>3</v>
      </c>
      <c r="R533" t="s">
        <v>1069</v>
      </c>
      <c r="T533" s="111">
        <v>316000</v>
      </c>
    </row>
    <row r="534" spans="1:20">
      <c r="A534" s="21" t="s">
        <v>637</v>
      </c>
      <c r="B534" s="111">
        <f t="shared" si="8"/>
        <v>14.930555555555555</v>
      </c>
      <c r="C534" t="s">
        <v>981</v>
      </c>
      <c r="D534" s="21">
        <v>5</v>
      </c>
      <c r="E534" s="21">
        <v>960</v>
      </c>
      <c r="F534" s="21" t="s">
        <v>20</v>
      </c>
      <c r="G534" s="111">
        <v>4.7999999999999998E-6</v>
      </c>
      <c r="H534" s="111">
        <v>9.5000000000000004E-8</v>
      </c>
      <c r="I534" s="54">
        <v>7.0000000000000001E-3</v>
      </c>
      <c r="J534">
        <v>1000</v>
      </c>
      <c r="K534">
        <v>0.9</v>
      </c>
      <c r="L534" s="111">
        <v>10</v>
      </c>
      <c r="M534" s="209">
        <v>1000</v>
      </c>
      <c r="N534" s="21"/>
      <c r="O534" s="111">
        <v>2</v>
      </c>
      <c r="P534" s="21"/>
      <c r="Q534">
        <v>3</v>
      </c>
      <c r="R534" t="s">
        <v>53</v>
      </c>
      <c r="T534" s="111">
        <v>1290000</v>
      </c>
    </row>
    <row r="535" spans="1:20">
      <c r="A535" s="21" t="s">
        <v>638</v>
      </c>
      <c r="B535" s="111">
        <f t="shared" si="8"/>
        <v>584490.74074074079</v>
      </c>
      <c r="C535" t="s">
        <v>978</v>
      </c>
      <c r="D535" s="21">
        <v>5</v>
      </c>
      <c r="E535" s="21">
        <v>700</v>
      </c>
      <c r="F535" s="21" t="s">
        <v>20</v>
      </c>
      <c r="G535" s="111">
        <v>2.2000000000000001E-6</v>
      </c>
      <c r="H535" s="111">
        <v>2.8000000000000002E-7</v>
      </c>
      <c r="I535" s="54">
        <v>1E-3</v>
      </c>
      <c r="J535">
        <v>50</v>
      </c>
      <c r="K535">
        <v>0.1</v>
      </c>
      <c r="L535" s="111">
        <v>0.01</v>
      </c>
      <c r="M535" s="209">
        <v>2000</v>
      </c>
      <c r="N535" s="21"/>
      <c r="O535" s="111">
        <v>4</v>
      </c>
      <c r="P535" s="21"/>
      <c r="Q535">
        <v>1</v>
      </c>
      <c r="R535" t="s">
        <v>685</v>
      </c>
      <c r="T535" s="111">
        <v>50500000000</v>
      </c>
    </row>
    <row r="536" spans="1:20">
      <c r="A536" s="46" t="s">
        <v>639</v>
      </c>
      <c r="B536" s="111">
        <f t="shared" si="8"/>
        <v>584490.74074074079</v>
      </c>
      <c r="C536" t="s">
        <v>978</v>
      </c>
      <c r="D536" s="21">
        <v>5</v>
      </c>
      <c r="E536" s="21">
        <v>700</v>
      </c>
      <c r="F536" s="21" t="s">
        <v>20</v>
      </c>
      <c r="G536" s="111">
        <v>2.2000000000000001E-6</v>
      </c>
      <c r="H536" s="111">
        <v>2.8000000000000002E-7</v>
      </c>
      <c r="I536" s="54">
        <v>0.28299999999999997</v>
      </c>
      <c r="J536">
        <v>5000</v>
      </c>
      <c r="K536">
        <v>5.2</v>
      </c>
      <c r="L536" s="111">
        <v>0.01</v>
      </c>
      <c r="M536" s="209">
        <v>2000</v>
      </c>
      <c r="N536" s="21"/>
      <c r="O536" s="111">
        <v>4</v>
      </c>
      <c r="P536" s="21"/>
      <c r="Q536">
        <v>1</v>
      </c>
      <c r="T536" s="111">
        <v>50500000000</v>
      </c>
    </row>
    <row r="537" spans="1:20">
      <c r="A537" s="21" t="s">
        <v>640</v>
      </c>
      <c r="B537" s="111">
        <f t="shared" si="8"/>
        <v>2.9282407407407406E-2</v>
      </c>
      <c r="C537" t="s">
        <v>981</v>
      </c>
      <c r="D537" s="21">
        <v>5</v>
      </c>
      <c r="E537" s="21">
        <v>960</v>
      </c>
      <c r="F537" s="21" t="s">
        <v>20</v>
      </c>
      <c r="G537" s="111">
        <v>2.1E-10</v>
      </c>
      <c r="H537" s="111">
        <v>8.3999999999999994E-11</v>
      </c>
      <c r="I537" s="54">
        <v>3.7999999999999999E-2</v>
      </c>
      <c r="J537">
        <v>2000</v>
      </c>
      <c r="K537">
        <v>1.8</v>
      </c>
      <c r="L537" s="111">
        <v>100</v>
      </c>
      <c r="M537" s="209">
        <v>20000000</v>
      </c>
      <c r="N537" s="21"/>
      <c r="O537" s="111">
        <v>40000</v>
      </c>
      <c r="P537" s="21"/>
      <c r="Q537">
        <v>3</v>
      </c>
      <c r="R537" t="s">
        <v>55</v>
      </c>
      <c r="T537" s="111">
        <v>2530</v>
      </c>
    </row>
    <row r="538" spans="1:20">
      <c r="A538" s="21" t="s">
        <v>641</v>
      </c>
      <c r="B538" s="111">
        <f t="shared" si="8"/>
        <v>2094.9074074074074</v>
      </c>
      <c r="C538" t="s">
        <v>981</v>
      </c>
      <c r="D538" s="21">
        <v>5</v>
      </c>
      <c r="E538" s="21">
        <v>960</v>
      </c>
      <c r="F538" s="21" t="s">
        <v>20</v>
      </c>
      <c r="G538" s="111">
        <v>1.7E-6</v>
      </c>
      <c r="H538" s="111">
        <v>6.7000000000000004E-7</v>
      </c>
      <c r="I538" s="54">
        <v>1E-3</v>
      </c>
      <c r="J538">
        <v>1</v>
      </c>
      <c r="K538">
        <v>0.1</v>
      </c>
      <c r="L538" s="111">
        <v>0.1</v>
      </c>
      <c r="M538" s="209">
        <v>3000</v>
      </c>
      <c r="N538" s="21"/>
      <c r="O538" s="111">
        <v>5</v>
      </c>
      <c r="P538" s="21"/>
      <c r="Q538">
        <v>0.3</v>
      </c>
      <c r="R538" t="s">
        <v>57</v>
      </c>
      <c r="T538" s="111">
        <v>181000000</v>
      </c>
    </row>
    <row r="539" spans="1:20">
      <c r="A539" s="21" t="s">
        <v>642</v>
      </c>
      <c r="B539" s="111">
        <f t="shared" si="8"/>
        <v>1.5856481481481482E-2</v>
      </c>
      <c r="C539" t="s">
        <v>982</v>
      </c>
      <c r="D539" s="21" t="s">
        <v>643</v>
      </c>
      <c r="E539" s="21">
        <v>39</v>
      </c>
      <c r="F539" s="21">
        <v>696</v>
      </c>
      <c r="G539" s="111">
        <v>3E-11</v>
      </c>
      <c r="H539" s="111">
        <v>5.0000000000000002E-11</v>
      </c>
      <c r="I539" s="54">
        <v>0.217</v>
      </c>
      <c r="J539">
        <v>2000</v>
      </c>
      <c r="K539">
        <v>2.1</v>
      </c>
      <c r="L539" s="111">
        <v>10</v>
      </c>
      <c r="M539" s="209">
        <v>200000000</v>
      </c>
      <c r="N539" s="21"/>
      <c r="O539" s="111">
        <v>300000</v>
      </c>
      <c r="P539" s="21"/>
      <c r="Q539">
        <v>3</v>
      </c>
      <c r="R539" t="s">
        <v>430</v>
      </c>
      <c r="T539" s="111">
        <v>1370</v>
      </c>
    </row>
    <row r="540" spans="1:20">
      <c r="A540" s="21" t="s">
        <v>644</v>
      </c>
      <c r="B540" s="111">
        <f t="shared" si="8"/>
        <v>7.3842592592592599E-2</v>
      </c>
      <c r="C540" t="s">
        <v>982</v>
      </c>
      <c r="D540" s="21" t="s">
        <v>643</v>
      </c>
      <c r="E540" s="21">
        <v>39</v>
      </c>
      <c r="F540" s="21">
        <v>696</v>
      </c>
      <c r="G540" s="111">
        <v>2.1E-10</v>
      </c>
      <c r="H540" s="111">
        <v>3.4999999999999998E-10</v>
      </c>
      <c r="I540" s="54">
        <v>1.75</v>
      </c>
      <c r="J540">
        <v>900</v>
      </c>
      <c r="K540">
        <v>1.7</v>
      </c>
      <c r="L540" s="111">
        <v>1000</v>
      </c>
      <c r="M540" s="209">
        <v>20000000</v>
      </c>
      <c r="N540" s="21"/>
      <c r="O540" s="111">
        <v>40000</v>
      </c>
      <c r="P540" s="21"/>
      <c r="Q540">
        <v>3</v>
      </c>
      <c r="T540" s="111">
        <v>6380</v>
      </c>
    </row>
    <row r="541" spans="1:20">
      <c r="A541" s="21" t="s">
        <v>645</v>
      </c>
      <c r="B541" s="111">
        <f t="shared" si="8"/>
        <v>0.19097222222222221</v>
      </c>
      <c r="C541" t="s">
        <v>982</v>
      </c>
      <c r="D541" s="21" t="s">
        <v>643</v>
      </c>
      <c r="E541" s="21">
        <v>39</v>
      </c>
      <c r="F541" s="21">
        <v>696</v>
      </c>
      <c r="G541" s="111">
        <v>6.7999999999999998E-11</v>
      </c>
      <c r="H541" s="111">
        <v>5.4000000000000001E-11</v>
      </c>
      <c r="I541" s="54">
        <v>0.10100000000000001</v>
      </c>
      <c r="J541">
        <v>1000</v>
      </c>
      <c r="K541">
        <v>1.2</v>
      </c>
      <c r="L541" s="111">
        <v>10</v>
      </c>
      <c r="M541" s="209">
        <v>70000000</v>
      </c>
      <c r="N541" s="21"/>
      <c r="O541" s="111">
        <v>100000</v>
      </c>
      <c r="P541" s="21"/>
      <c r="Q541">
        <v>3</v>
      </c>
      <c r="R541" t="s">
        <v>431</v>
      </c>
      <c r="T541" s="111">
        <v>16500</v>
      </c>
    </row>
    <row r="542" spans="1:20">
      <c r="A542" s="21" t="s">
        <v>646</v>
      </c>
      <c r="B542" s="111">
        <f t="shared" si="8"/>
        <v>2.1180555555555557E-2</v>
      </c>
      <c r="C542" t="s">
        <v>1004</v>
      </c>
      <c r="D542" s="21" t="s">
        <v>643</v>
      </c>
      <c r="E542" s="21">
        <v>39</v>
      </c>
      <c r="F542" s="21">
        <v>696</v>
      </c>
      <c r="G542" s="111">
        <v>1.3E-11</v>
      </c>
      <c r="H542" s="111">
        <v>9.6999999999999995E-12</v>
      </c>
      <c r="I542" s="54">
        <v>6.0000000000000001E-3</v>
      </c>
      <c r="J542">
        <v>5</v>
      </c>
      <c r="K542">
        <v>0.3</v>
      </c>
      <c r="L542" s="111">
        <v>1000</v>
      </c>
      <c r="M542" s="209">
        <v>400000000</v>
      </c>
      <c r="N542" s="21"/>
      <c r="O542" s="111">
        <v>600000</v>
      </c>
      <c r="P542" s="21"/>
      <c r="Q542">
        <v>30</v>
      </c>
      <c r="R542" t="s">
        <v>645</v>
      </c>
      <c r="T542" s="111">
        <v>1830</v>
      </c>
    </row>
    <row r="543" spans="1:20">
      <c r="A543" s="21" t="s">
        <v>647</v>
      </c>
      <c r="B543" s="111">
        <f t="shared" si="8"/>
        <v>25.347222222222221</v>
      </c>
      <c r="C543" t="s">
        <v>984</v>
      </c>
      <c r="D543" s="21" t="s">
        <v>643</v>
      </c>
      <c r="E543" s="21">
        <v>39</v>
      </c>
      <c r="F543" s="21">
        <v>696</v>
      </c>
      <c r="G543" s="111">
        <v>7.6999999999999995E-9</v>
      </c>
      <c r="H543" s="111">
        <v>6.1E-9</v>
      </c>
      <c r="I543" s="54">
        <v>0.434</v>
      </c>
      <c r="J543">
        <v>900</v>
      </c>
      <c r="K543">
        <v>1.6</v>
      </c>
      <c r="L543" s="111">
        <v>10</v>
      </c>
      <c r="M543" s="209">
        <v>600000</v>
      </c>
      <c r="N543" s="21"/>
      <c r="O543" s="111">
        <v>1000</v>
      </c>
      <c r="P543" s="21"/>
      <c r="Q543">
        <v>3</v>
      </c>
      <c r="T543" s="111">
        <v>2190000</v>
      </c>
    </row>
    <row r="544" spans="1:20">
      <c r="A544" s="21" t="s">
        <v>648</v>
      </c>
      <c r="B544" s="111">
        <f t="shared" si="8"/>
        <v>0.26967592592592593</v>
      </c>
      <c r="C544" t="s">
        <v>982</v>
      </c>
      <c r="D544" s="21" t="s">
        <v>643</v>
      </c>
      <c r="E544" s="21">
        <v>39</v>
      </c>
      <c r="F544" s="21">
        <v>696</v>
      </c>
      <c r="G544" s="111">
        <v>2.1999999999999999E-10</v>
      </c>
      <c r="H544" s="111">
        <v>1.2999999999999999E-10</v>
      </c>
      <c r="I544" s="54">
        <v>0.436</v>
      </c>
      <c r="J544">
        <v>400</v>
      </c>
      <c r="K544">
        <v>0.6</v>
      </c>
      <c r="L544" s="111">
        <v>10</v>
      </c>
      <c r="M544" s="209">
        <v>20000000</v>
      </c>
      <c r="N544" s="21"/>
      <c r="O544" s="111">
        <v>40000</v>
      </c>
      <c r="P544" s="21"/>
      <c r="Q544">
        <v>10</v>
      </c>
      <c r="T544" s="111">
        <v>23300</v>
      </c>
    </row>
    <row r="545" spans="1:20">
      <c r="A545" s="21" t="s">
        <v>649</v>
      </c>
      <c r="B545" s="111">
        <f t="shared" si="8"/>
        <v>86.226851851851848</v>
      </c>
      <c r="C545" t="s">
        <v>984</v>
      </c>
      <c r="D545" s="21" t="s">
        <v>643</v>
      </c>
      <c r="E545" s="21">
        <v>39</v>
      </c>
      <c r="F545" s="21">
        <v>696</v>
      </c>
      <c r="G545" s="111">
        <v>1.0000000000000001E-9</v>
      </c>
      <c r="H545" s="111">
        <v>1.9000000000000001E-9</v>
      </c>
      <c r="I545" s="54">
        <v>8.2000000000000003E-2</v>
      </c>
      <c r="J545">
        <v>20</v>
      </c>
      <c r="K545">
        <v>0.1</v>
      </c>
      <c r="L545" s="111">
        <v>1</v>
      </c>
      <c r="M545" s="209">
        <v>5000000</v>
      </c>
      <c r="N545" s="21"/>
      <c r="O545" s="111">
        <v>8000</v>
      </c>
      <c r="P545" s="21"/>
      <c r="Q545">
        <v>100</v>
      </c>
      <c r="T545" s="111">
        <v>7450000</v>
      </c>
    </row>
    <row r="546" spans="1:20">
      <c r="A546" s="21" t="s">
        <v>650</v>
      </c>
      <c r="B546" s="111">
        <f t="shared" si="8"/>
        <v>32.754629629629626</v>
      </c>
      <c r="C546" t="s">
        <v>985</v>
      </c>
      <c r="D546" s="21" t="s">
        <v>643</v>
      </c>
      <c r="E546" s="21">
        <v>39</v>
      </c>
      <c r="F546" s="21">
        <v>696</v>
      </c>
      <c r="G546" s="111">
        <v>1.5E-9</v>
      </c>
      <c r="H546" s="111">
        <v>2.7999999999999998E-9</v>
      </c>
      <c r="I546" s="54">
        <v>0.14099999999999999</v>
      </c>
      <c r="J546">
        <v>400</v>
      </c>
      <c r="K546">
        <v>0.6</v>
      </c>
      <c r="L546" s="111">
        <v>1</v>
      </c>
      <c r="M546" s="209">
        <v>3000000</v>
      </c>
      <c r="N546" s="21"/>
      <c r="O546" s="111">
        <v>6000</v>
      </c>
      <c r="P546" s="21"/>
      <c r="Q546">
        <v>10</v>
      </c>
      <c r="T546" s="111">
        <v>2830000</v>
      </c>
    </row>
    <row r="547" spans="1:20">
      <c r="A547" s="21" t="s">
        <v>651</v>
      </c>
      <c r="B547" s="111">
        <f t="shared" si="8"/>
        <v>18.63425925925926</v>
      </c>
      <c r="C547" t="s">
        <v>989</v>
      </c>
      <c r="D547" s="21" t="s">
        <v>643</v>
      </c>
      <c r="E547" s="21">
        <v>39</v>
      </c>
      <c r="F547" s="21">
        <v>696</v>
      </c>
      <c r="G547" s="111">
        <v>1.3000000000000001E-9</v>
      </c>
      <c r="H547" s="111">
        <v>2.7999999999999998E-9</v>
      </c>
      <c r="I547" s="54">
        <v>1.4E-2</v>
      </c>
      <c r="J547">
        <v>1000</v>
      </c>
      <c r="K547">
        <v>1.6</v>
      </c>
      <c r="L547" s="111">
        <v>100</v>
      </c>
      <c r="M547" s="209">
        <v>4000000</v>
      </c>
      <c r="N547" s="21"/>
      <c r="O547" s="111">
        <v>6000</v>
      </c>
      <c r="P547" s="21"/>
      <c r="Q547">
        <v>3</v>
      </c>
      <c r="T547" s="111">
        <v>1610000</v>
      </c>
    </row>
    <row r="548" spans="1:20">
      <c r="A548" s="21" t="s">
        <v>652</v>
      </c>
      <c r="B548" s="111">
        <f t="shared" si="8"/>
        <v>17939814814814.816</v>
      </c>
      <c r="C548" t="s">
        <v>91</v>
      </c>
      <c r="D548" s="21" t="s">
        <v>643</v>
      </c>
      <c r="E548" s="21">
        <v>39</v>
      </c>
      <c r="F548" s="21">
        <v>696</v>
      </c>
      <c r="G548" s="111">
        <v>7.5999999999999996E-10</v>
      </c>
      <c r="H548" s="111">
        <v>1.5E-9</v>
      </c>
      <c r="I548" s="54">
        <v>1E-3</v>
      </c>
      <c r="J548">
        <v>1000</v>
      </c>
      <c r="K548">
        <v>1.2</v>
      </c>
      <c r="L548" s="111">
        <v>10</v>
      </c>
      <c r="M548" s="209">
        <v>7000000</v>
      </c>
      <c r="N548" s="21"/>
      <c r="O548" s="111">
        <v>10000</v>
      </c>
      <c r="P548" s="21"/>
      <c r="Q548">
        <v>3</v>
      </c>
      <c r="T548" s="111">
        <v>1.55E+18</v>
      </c>
    </row>
    <row r="549" spans="1:20">
      <c r="A549" s="21" t="s">
        <v>653</v>
      </c>
      <c r="B549" s="111">
        <f t="shared" si="8"/>
        <v>1.238425925925926E-2</v>
      </c>
      <c r="C549" t="s">
        <v>981</v>
      </c>
      <c r="D549" s="21" t="s">
        <v>643</v>
      </c>
      <c r="E549" s="21">
        <v>39</v>
      </c>
      <c r="F549" s="21">
        <v>696</v>
      </c>
      <c r="G549" s="111">
        <v>2.8E-11</v>
      </c>
      <c r="H549" s="111">
        <v>8.9999999999999999E-11</v>
      </c>
      <c r="I549" s="54">
        <v>2.3140000000000001</v>
      </c>
      <c r="J549">
        <v>900</v>
      </c>
      <c r="K549">
        <v>1.7</v>
      </c>
      <c r="L549" s="111">
        <v>100</v>
      </c>
      <c r="M549" s="209">
        <v>200000000</v>
      </c>
      <c r="N549" s="21"/>
      <c r="O549" s="111">
        <v>300000</v>
      </c>
      <c r="P549" s="21"/>
      <c r="Q549">
        <v>3</v>
      </c>
      <c r="T549" s="111">
        <v>1070</v>
      </c>
    </row>
    <row r="550" spans="1:20">
      <c r="A550" s="21" t="s">
        <v>654</v>
      </c>
      <c r="B550" s="111">
        <f t="shared" si="8"/>
        <v>1.0520833333333333E-2</v>
      </c>
      <c r="C550" t="s">
        <v>981</v>
      </c>
      <c r="D550" s="21" t="s">
        <v>643</v>
      </c>
      <c r="E550" s="21">
        <v>39</v>
      </c>
      <c r="F550" s="21">
        <v>696</v>
      </c>
      <c r="G550" s="111">
        <v>2.5000000000000001E-11</v>
      </c>
      <c r="H550" s="111">
        <v>4.6999999999999999E-11</v>
      </c>
      <c r="I550" s="54">
        <v>0.65900000000000003</v>
      </c>
      <c r="J550">
        <v>1000</v>
      </c>
      <c r="K550">
        <v>1.8</v>
      </c>
      <c r="L550" s="111">
        <v>100</v>
      </c>
      <c r="M550" s="209">
        <v>200000000</v>
      </c>
      <c r="N550" s="21"/>
      <c r="O550" s="111">
        <v>300000</v>
      </c>
      <c r="P550" s="21"/>
      <c r="Q550">
        <v>3</v>
      </c>
      <c r="R550" t="s">
        <v>768</v>
      </c>
      <c r="T550" s="111">
        <v>909</v>
      </c>
    </row>
    <row r="551" spans="1:20">
      <c r="A551" s="21" t="s">
        <v>655</v>
      </c>
      <c r="B551" s="111">
        <f t="shared" si="8"/>
        <v>9.7106481481481488E-3</v>
      </c>
      <c r="C551" t="s">
        <v>981</v>
      </c>
      <c r="D551" s="21" t="s">
        <v>656</v>
      </c>
      <c r="E551" s="21">
        <v>3170</v>
      </c>
      <c r="F551" s="21" t="s">
        <v>20</v>
      </c>
      <c r="G551" s="111">
        <v>2.2000000000000002E-11</v>
      </c>
      <c r="H551" s="111">
        <v>2.2000000000000002E-11</v>
      </c>
      <c r="I551" s="54">
        <v>0.1</v>
      </c>
      <c r="J551">
        <v>300</v>
      </c>
      <c r="K551">
        <v>0.8</v>
      </c>
      <c r="L551" s="111">
        <v>10</v>
      </c>
      <c r="M551" s="209">
        <v>200000000</v>
      </c>
      <c r="N551" s="21"/>
      <c r="O551" s="111">
        <v>400000</v>
      </c>
      <c r="P551" s="21"/>
      <c r="Q551">
        <v>10</v>
      </c>
      <c r="R551" t="s">
        <v>891</v>
      </c>
      <c r="T551" s="111">
        <v>839</v>
      </c>
    </row>
    <row r="552" spans="1:20">
      <c r="A552" s="21" t="s">
        <v>657</v>
      </c>
      <c r="B552" s="111">
        <f t="shared" si="8"/>
        <v>9.1666666666666667E-3</v>
      </c>
      <c r="C552" t="s">
        <v>982</v>
      </c>
      <c r="D552" s="21" t="s">
        <v>656</v>
      </c>
      <c r="E552" s="21">
        <v>3170</v>
      </c>
      <c r="F552" s="21" t="s">
        <v>20</v>
      </c>
      <c r="G552" s="111">
        <v>2.4000000000000001E-11</v>
      </c>
      <c r="H552" s="111">
        <v>2.5000000000000001E-11</v>
      </c>
      <c r="I552" s="54">
        <v>0.25600000000000001</v>
      </c>
      <c r="J552">
        <v>700</v>
      </c>
      <c r="K552">
        <v>1.6</v>
      </c>
      <c r="L552" s="111">
        <v>10</v>
      </c>
      <c r="M552" s="209">
        <v>200000000</v>
      </c>
      <c r="N552" s="21"/>
      <c r="O552" s="111">
        <v>300000</v>
      </c>
      <c r="P552" s="21"/>
      <c r="Q552">
        <v>3</v>
      </c>
      <c r="R552" t="s">
        <v>892</v>
      </c>
      <c r="T552" s="111">
        <v>792</v>
      </c>
    </row>
    <row r="553" spans="1:20">
      <c r="A553" s="21" t="s">
        <v>658</v>
      </c>
      <c r="B553" s="111">
        <f t="shared" si="8"/>
        <v>1.4930555555555556E-2</v>
      </c>
      <c r="C553" t="s">
        <v>982</v>
      </c>
      <c r="D553" s="21" t="s">
        <v>656</v>
      </c>
      <c r="E553" s="21">
        <v>3170</v>
      </c>
      <c r="F553" s="21" t="s">
        <v>20</v>
      </c>
      <c r="G553" s="111">
        <v>2.5000000000000001E-11</v>
      </c>
      <c r="H553" s="111">
        <v>1.6999999999999999E-11</v>
      </c>
      <c r="I553" s="54">
        <v>0.19900000000000001</v>
      </c>
      <c r="J553">
        <v>300</v>
      </c>
      <c r="K553">
        <v>1</v>
      </c>
      <c r="L553" s="111">
        <v>100</v>
      </c>
      <c r="M553" s="209">
        <v>200000000</v>
      </c>
      <c r="N553" s="21"/>
      <c r="O553" s="111">
        <v>300000</v>
      </c>
      <c r="P553" s="21"/>
      <c r="Q553">
        <v>10</v>
      </c>
      <c r="T553" s="111">
        <v>1290</v>
      </c>
    </row>
    <row r="554" spans="1:20">
      <c r="A554" s="21" t="s">
        <v>659</v>
      </c>
      <c r="B554" s="111">
        <f t="shared" si="8"/>
        <v>0.82870370370370372</v>
      </c>
      <c r="C554" t="s">
        <v>982</v>
      </c>
      <c r="D554" s="21" t="s">
        <v>656</v>
      </c>
      <c r="E554" s="21">
        <v>3170</v>
      </c>
      <c r="F554" s="21" t="s">
        <v>20</v>
      </c>
      <c r="G554" s="111">
        <v>3.7000000000000001E-10</v>
      </c>
      <c r="H554" s="111">
        <v>4.2E-10</v>
      </c>
      <c r="I554" s="54">
        <v>0.124</v>
      </c>
      <c r="J554">
        <v>500</v>
      </c>
      <c r="K554">
        <v>0.6</v>
      </c>
      <c r="L554" s="111">
        <v>10</v>
      </c>
      <c r="M554" s="209">
        <v>10000000</v>
      </c>
      <c r="N554" s="21"/>
      <c r="O554" s="111">
        <v>20000</v>
      </c>
      <c r="P554" s="21"/>
      <c r="Q554">
        <v>10</v>
      </c>
      <c r="R554" t="s">
        <v>894</v>
      </c>
      <c r="T554" s="111">
        <v>71600</v>
      </c>
    </row>
    <row r="555" spans="1:20">
      <c r="A555" s="21" t="s">
        <v>660</v>
      </c>
      <c r="B555" s="111">
        <f t="shared" si="8"/>
        <v>2.6620370370370372</v>
      </c>
      <c r="C555" t="s">
        <v>984</v>
      </c>
      <c r="D555" s="21" t="s">
        <v>656</v>
      </c>
      <c r="E555" s="21">
        <v>3170</v>
      </c>
      <c r="F555" s="21" t="s">
        <v>20</v>
      </c>
      <c r="G555" s="111">
        <v>1.6999999999999999E-9</v>
      </c>
      <c r="H555" s="111">
        <v>1.3999999999999999E-9</v>
      </c>
      <c r="I555" s="54">
        <v>0.17699999999999999</v>
      </c>
      <c r="J555">
        <v>80</v>
      </c>
      <c r="K555">
        <v>0.6</v>
      </c>
      <c r="L555" s="111">
        <v>1</v>
      </c>
      <c r="M555" s="209">
        <v>3000000</v>
      </c>
      <c r="N555" s="21"/>
      <c r="O555" s="111">
        <v>5000</v>
      </c>
      <c r="P555" s="21"/>
      <c r="Q555">
        <v>10</v>
      </c>
      <c r="T555" s="111">
        <v>230000</v>
      </c>
    </row>
    <row r="556" spans="1:20">
      <c r="A556" s="21" t="s">
        <v>661</v>
      </c>
      <c r="B556" s="111">
        <f t="shared" si="8"/>
        <v>0.52893518518518523</v>
      </c>
      <c r="C556" t="s">
        <v>982</v>
      </c>
      <c r="D556" s="21" t="s">
        <v>656</v>
      </c>
      <c r="E556" s="21">
        <v>3170</v>
      </c>
      <c r="F556" s="21" t="s">
        <v>20</v>
      </c>
      <c r="G556" s="111">
        <v>3E-10</v>
      </c>
      <c r="H556" s="111">
        <v>2.7E-10</v>
      </c>
      <c r="I556" s="54">
        <v>0.28199999999999997</v>
      </c>
      <c r="J556">
        <v>900</v>
      </c>
      <c r="K556">
        <v>1.7</v>
      </c>
      <c r="L556" s="111">
        <v>10</v>
      </c>
      <c r="M556" s="209">
        <v>20000000</v>
      </c>
      <c r="N556" s="21"/>
      <c r="O556" s="111">
        <v>30000</v>
      </c>
      <c r="P556" s="21"/>
      <c r="Q556">
        <v>3</v>
      </c>
      <c r="T556" s="111">
        <v>45700</v>
      </c>
    </row>
    <row r="557" spans="1:20">
      <c r="A557" s="21" t="s">
        <v>662</v>
      </c>
      <c r="B557" s="111">
        <f t="shared" si="8"/>
        <v>70.023148148148152</v>
      </c>
      <c r="C557" t="s">
        <v>984</v>
      </c>
      <c r="D557" s="21" t="s">
        <v>656</v>
      </c>
      <c r="E557" s="21">
        <v>3170</v>
      </c>
      <c r="F557" s="21" t="s">
        <v>20</v>
      </c>
      <c r="H557" s="111">
        <v>2.7E-10</v>
      </c>
      <c r="I557" s="54">
        <v>0.28199999999999997</v>
      </c>
      <c r="J557">
        <v>900</v>
      </c>
      <c r="K557">
        <v>1.7</v>
      </c>
      <c r="L557" s="111">
        <v>10</v>
      </c>
      <c r="M557" s="209">
        <v>3000000</v>
      </c>
      <c r="N557" s="21"/>
      <c r="O557" s="111">
        <v>5000</v>
      </c>
      <c r="P557" s="21"/>
      <c r="Q557">
        <v>300</v>
      </c>
      <c r="T557" s="111">
        <v>6050000</v>
      </c>
    </row>
    <row r="558" spans="1:20">
      <c r="A558" s="21" t="s">
        <v>663</v>
      </c>
      <c r="B558" s="111">
        <f t="shared" si="8"/>
        <v>37.962962962962962</v>
      </c>
      <c r="C558" t="s">
        <v>982</v>
      </c>
      <c r="D558" s="21" t="s">
        <v>656</v>
      </c>
      <c r="E558" s="21">
        <v>3170</v>
      </c>
      <c r="F558" s="21" t="s">
        <v>20</v>
      </c>
      <c r="G558" s="111">
        <v>1.8E-9</v>
      </c>
      <c r="H558" s="111">
        <v>1.0000000000000001E-9</v>
      </c>
      <c r="I558" s="54">
        <v>0.13800000000000001</v>
      </c>
      <c r="J558">
        <v>300</v>
      </c>
      <c r="K558">
        <v>0.6</v>
      </c>
      <c r="L558" s="111">
        <v>1</v>
      </c>
      <c r="M558" s="209">
        <v>3000000</v>
      </c>
      <c r="N558" s="21"/>
      <c r="O558" s="111">
        <v>5000</v>
      </c>
      <c r="P558" s="21"/>
      <c r="Q558">
        <v>10</v>
      </c>
      <c r="T558" s="111">
        <v>3280000</v>
      </c>
    </row>
    <row r="559" spans="1:20">
      <c r="A559" s="21" t="s">
        <v>664</v>
      </c>
      <c r="B559" s="111">
        <f t="shared" si="8"/>
        <v>168.9814814814815</v>
      </c>
      <c r="C559" t="s">
        <v>993</v>
      </c>
      <c r="D559" s="21" t="s">
        <v>656</v>
      </c>
      <c r="E559" s="21">
        <v>3170</v>
      </c>
      <c r="F559" s="21" t="s">
        <v>20</v>
      </c>
      <c r="G559" s="111">
        <v>4.8E-9</v>
      </c>
      <c r="H559" s="111">
        <v>1.5E-9</v>
      </c>
      <c r="I559" s="54">
        <v>6.3E-2</v>
      </c>
      <c r="J559">
        <v>300</v>
      </c>
      <c r="K559">
        <v>0.8</v>
      </c>
      <c r="L559" s="111">
        <v>0.1</v>
      </c>
      <c r="M559" s="209">
        <v>1000000</v>
      </c>
      <c r="N559" s="21"/>
      <c r="O559" s="111">
        <v>2000</v>
      </c>
      <c r="P559" s="21"/>
      <c r="Q559">
        <v>10</v>
      </c>
      <c r="R559" t="s">
        <v>663</v>
      </c>
      <c r="T559" s="111">
        <v>14600000</v>
      </c>
    </row>
    <row r="560" spans="1:20">
      <c r="A560" s="21" t="s">
        <v>665</v>
      </c>
      <c r="B560" s="111">
        <f t="shared" si="8"/>
        <v>3.7152777777777777</v>
      </c>
      <c r="C560" t="s">
        <v>989</v>
      </c>
      <c r="D560" s="21" t="s">
        <v>656</v>
      </c>
      <c r="E560" s="21">
        <v>3170</v>
      </c>
      <c r="F560" s="21" t="s">
        <v>20</v>
      </c>
      <c r="G560" s="111">
        <v>1.2E-9</v>
      </c>
      <c r="H560" s="111">
        <v>1.5E-9</v>
      </c>
      <c r="I560" s="54">
        <v>4.0000000000000001E-3</v>
      </c>
      <c r="J560">
        <v>2000</v>
      </c>
      <c r="K560">
        <v>1.6</v>
      </c>
      <c r="L560" s="111">
        <v>1000</v>
      </c>
      <c r="M560" s="209">
        <v>4000000</v>
      </c>
      <c r="N560" s="21"/>
      <c r="O560" s="111">
        <v>7000</v>
      </c>
      <c r="P560" s="21"/>
      <c r="Q560">
        <v>3</v>
      </c>
      <c r="T560" s="111">
        <v>321000</v>
      </c>
    </row>
    <row r="561" spans="1:20">
      <c r="A561" s="21" t="s">
        <v>666</v>
      </c>
      <c r="B561" s="111">
        <f t="shared" si="8"/>
        <v>73032407.407407403</v>
      </c>
      <c r="C561" t="s">
        <v>992</v>
      </c>
      <c r="D561" s="21" t="s">
        <v>656</v>
      </c>
      <c r="E561" s="21">
        <v>3170</v>
      </c>
      <c r="F561" s="21" t="s">
        <v>20</v>
      </c>
      <c r="G561" s="111">
        <v>7.8999999999999996E-9</v>
      </c>
      <c r="H561" s="111">
        <v>2.1999999999999998E-9</v>
      </c>
      <c r="I561" s="54">
        <v>4.0000000000000001E-3</v>
      </c>
      <c r="J561">
        <v>10</v>
      </c>
      <c r="K561">
        <v>0.1</v>
      </c>
      <c r="L561" s="111">
        <v>1</v>
      </c>
      <c r="M561" s="209">
        <v>600000</v>
      </c>
      <c r="N561" s="21"/>
      <c r="O561" s="111">
        <v>1000</v>
      </c>
      <c r="P561" s="21"/>
      <c r="Q561">
        <v>100</v>
      </c>
      <c r="R561" t="s">
        <v>665</v>
      </c>
      <c r="T561" s="111">
        <v>6310000000000</v>
      </c>
    </row>
    <row r="562" spans="1:20">
      <c r="A562" s="21" t="s">
        <v>667</v>
      </c>
      <c r="B562" s="111">
        <f t="shared" si="8"/>
        <v>15046296296296.297</v>
      </c>
      <c r="C562" t="s">
        <v>91</v>
      </c>
      <c r="D562" s="21" t="s">
        <v>656</v>
      </c>
      <c r="E562" s="21">
        <v>3170</v>
      </c>
      <c r="F562" s="21" t="s">
        <v>20</v>
      </c>
      <c r="G562" s="111">
        <v>4.5999999999999998E-12</v>
      </c>
      <c r="H562" s="111">
        <v>5.0999999999999997E-12</v>
      </c>
      <c r="I562" s="54">
        <v>1E-3</v>
      </c>
      <c r="J562">
        <v>1</v>
      </c>
      <c r="K562">
        <v>0.1</v>
      </c>
      <c r="L562" s="111">
        <v>1000</v>
      </c>
      <c r="M562" s="209">
        <v>1000000000</v>
      </c>
      <c r="N562" s="21"/>
      <c r="O562" s="111">
        <v>2000000</v>
      </c>
      <c r="P562" s="21"/>
      <c r="Q562">
        <v>1000</v>
      </c>
      <c r="T562" s="111">
        <v>1.3E+18</v>
      </c>
    </row>
    <row r="563" spans="1:20">
      <c r="A563" s="21" t="s">
        <v>668</v>
      </c>
      <c r="B563" s="111">
        <f t="shared" si="8"/>
        <v>0.70833333333333337</v>
      </c>
      <c r="C563" t="s">
        <v>981</v>
      </c>
      <c r="D563" s="21" t="s">
        <v>656</v>
      </c>
      <c r="E563" s="21">
        <v>3170</v>
      </c>
      <c r="F563" s="21" t="s">
        <v>20</v>
      </c>
      <c r="G563" s="111">
        <v>7.4000000000000003E-10</v>
      </c>
      <c r="H563" s="111">
        <v>1.3999999999999999E-9</v>
      </c>
      <c r="I563" s="54">
        <v>0.01</v>
      </c>
      <c r="J563">
        <v>1000</v>
      </c>
      <c r="K563">
        <v>1.8</v>
      </c>
      <c r="L563" s="111">
        <v>100</v>
      </c>
      <c r="M563" s="209">
        <v>7000000</v>
      </c>
      <c r="N563" s="21"/>
      <c r="O563" s="111">
        <v>10000</v>
      </c>
      <c r="P563" s="21"/>
      <c r="Q563">
        <v>3</v>
      </c>
      <c r="T563" s="111">
        <v>61200</v>
      </c>
    </row>
    <row r="564" spans="1:20">
      <c r="A564" s="21" t="s">
        <v>669</v>
      </c>
      <c r="B564" s="111">
        <f t="shared" si="8"/>
        <v>1.2962962962962963E-2</v>
      </c>
      <c r="C564" t="s">
        <v>992</v>
      </c>
      <c r="D564" s="21" t="s">
        <v>656</v>
      </c>
      <c r="E564" s="21">
        <v>3170</v>
      </c>
      <c r="F564" s="21" t="s">
        <v>20</v>
      </c>
      <c r="G564" s="111">
        <v>1.9999999999999999E-11</v>
      </c>
      <c r="H564" s="111">
        <v>3E-11</v>
      </c>
      <c r="I564" s="54">
        <v>1.6E-2</v>
      </c>
      <c r="J564">
        <v>40</v>
      </c>
      <c r="K564">
        <v>0.2</v>
      </c>
      <c r="L564" s="111">
        <v>100</v>
      </c>
      <c r="M564" s="209">
        <v>300000000</v>
      </c>
      <c r="N564" s="21"/>
      <c r="O564" s="111">
        <v>400000</v>
      </c>
      <c r="P564" s="21"/>
      <c r="Q564">
        <v>30</v>
      </c>
      <c r="R564" t="s">
        <v>668</v>
      </c>
      <c r="T564" s="111">
        <v>1120</v>
      </c>
    </row>
    <row r="565" spans="1:20">
      <c r="A565" s="21" t="s">
        <v>670</v>
      </c>
      <c r="B565" s="111">
        <f t="shared" si="8"/>
        <v>1.0127314814814814</v>
      </c>
      <c r="C565" t="s">
        <v>981</v>
      </c>
      <c r="D565" s="21" t="s">
        <v>656</v>
      </c>
      <c r="E565" s="21">
        <v>3170</v>
      </c>
      <c r="F565" s="21" t="s">
        <v>20</v>
      </c>
      <c r="G565" s="111">
        <v>6E-10</v>
      </c>
      <c r="H565" s="111">
        <v>7.7999999999999999E-10</v>
      </c>
      <c r="I565" s="54">
        <v>1.0999999999999999E-2</v>
      </c>
      <c r="J565">
        <v>2000</v>
      </c>
      <c r="K565">
        <v>1.6</v>
      </c>
      <c r="L565" s="111">
        <v>100</v>
      </c>
      <c r="M565" s="209">
        <v>8000000</v>
      </c>
      <c r="N565" s="21"/>
      <c r="O565" s="111">
        <v>10000</v>
      </c>
      <c r="P565" s="21"/>
      <c r="Q565">
        <v>3</v>
      </c>
      <c r="R565" t="s">
        <v>537</v>
      </c>
      <c r="T565" s="111">
        <v>87500</v>
      </c>
    </row>
    <row r="566" spans="1:20">
      <c r="A566" s="21" t="s">
        <v>671</v>
      </c>
      <c r="B566" s="111">
        <f t="shared" si="8"/>
        <v>0.86689814814814814</v>
      </c>
      <c r="C566" t="s">
        <v>982</v>
      </c>
      <c r="D566" s="21" t="s">
        <v>672</v>
      </c>
      <c r="E566" s="21">
        <v>1985</v>
      </c>
      <c r="F566" s="21" t="s">
        <v>20</v>
      </c>
      <c r="G566" s="111">
        <v>6.3E-10</v>
      </c>
      <c r="H566" s="111">
        <v>7.1000000000000003E-10</v>
      </c>
      <c r="I566" s="54">
        <v>0.39200000000000002</v>
      </c>
      <c r="J566">
        <v>100</v>
      </c>
      <c r="K566">
        <v>0.3</v>
      </c>
      <c r="L566" s="111">
        <v>1</v>
      </c>
      <c r="M566" s="209">
        <v>8000000</v>
      </c>
      <c r="N566" s="21"/>
      <c r="O566" s="111">
        <v>10000</v>
      </c>
      <c r="P566" s="21"/>
      <c r="Q566">
        <v>30</v>
      </c>
      <c r="T566" s="111">
        <v>74900</v>
      </c>
    </row>
    <row r="567" spans="1:20">
      <c r="A567" s="21" t="s">
        <v>673</v>
      </c>
      <c r="B567" s="111">
        <f t="shared" si="8"/>
        <v>1203.7037037037037</v>
      </c>
      <c r="C567" t="s">
        <v>984</v>
      </c>
      <c r="D567" s="21" t="s">
        <v>672</v>
      </c>
      <c r="E567" s="21">
        <v>1985</v>
      </c>
      <c r="F567" s="21" t="s">
        <v>20</v>
      </c>
      <c r="G567" s="111">
        <v>3.1E-9</v>
      </c>
      <c r="H567" s="111">
        <v>5.4999999999999996E-10</v>
      </c>
      <c r="I567" s="54">
        <v>6.2E-2</v>
      </c>
      <c r="J567">
        <v>300</v>
      </c>
      <c r="K567">
        <v>0.4</v>
      </c>
      <c r="L567" s="111">
        <v>1</v>
      </c>
      <c r="M567" s="209">
        <v>2000000</v>
      </c>
      <c r="N567" s="21"/>
      <c r="O567" s="111">
        <v>3000</v>
      </c>
      <c r="P567" s="21"/>
      <c r="Q567">
        <v>10</v>
      </c>
      <c r="T567" s="111">
        <v>104000000</v>
      </c>
    </row>
    <row r="568" spans="1:20">
      <c r="A568" s="21" t="s">
        <v>674</v>
      </c>
      <c r="B568" s="111">
        <f t="shared" si="8"/>
        <v>4.3402777777777777</v>
      </c>
      <c r="C568" t="s">
        <v>1009</v>
      </c>
      <c r="D568" s="21" t="s">
        <v>672</v>
      </c>
      <c r="E568" s="21">
        <v>1985</v>
      </c>
      <c r="F568" s="21" t="s">
        <v>20</v>
      </c>
      <c r="G568" s="111">
        <v>2.7E-10</v>
      </c>
      <c r="H568" s="111">
        <v>2.1999999999999999E-10</v>
      </c>
      <c r="I568" s="54">
        <v>6.6000000000000003E-2</v>
      </c>
      <c r="J568">
        <v>200</v>
      </c>
      <c r="K568">
        <v>0.2</v>
      </c>
      <c r="L568" s="111">
        <v>10</v>
      </c>
      <c r="M568" s="209">
        <v>20000000</v>
      </c>
      <c r="N568" s="21"/>
      <c r="O568" s="111">
        <v>30000</v>
      </c>
      <c r="P568" s="21"/>
      <c r="Q568">
        <v>30</v>
      </c>
      <c r="R568" t="s">
        <v>673</v>
      </c>
      <c r="T568" s="111">
        <v>375000</v>
      </c>
    </row>
    <row r="569" spans="1:20">
      <c r="A569" s="21" t="s">
        <v>675</v>
      </c>
      <c r="B569" s="111">
        <f t="shared" si="8"/>
        <v>207.17592592592592</v>
      </c>
      <c r="C569" t="s">
        <v>985</v>
      </c>
      <c r="D569" s="21" t="s">
        <v>672</v>
      </c>
      <c r="E569" s="21">
        <v>1985</v>
      </c>
      <c r="F569" s="21" t="s">
        <v>20</v>
      </c>
      <c r="G569" s="111">
        <v>4.2000000000000004E-9</v>
      </c>
      <c r="H569" s="111">
        <v>1.2E-9</v>
      </c>
      <c r="I569" s="54">
        <v>8.5000000000000006E-2</v>
      </c>
      <c r="J569">
        <v>400</v>
      </c>
      <c r="K569">
        <v>0.6</v>
      </c>
      <c r="L569" s="111">
        <v>0.1</v>
      </c>
      <c r="M569" s="209">
        <v>1000000</v>
      </c>
      <c r="N569" s="21"/>
      <c r="O569" s="111">
        <v>2000</v>
      </c>
      <c r="P569" s="21"/>
      <c r="Q569">
        <v>10</v>
      </c>
      <c r="T569" s="111">
        <v>17900000</v>
      </c>
    </row>
    <row r="570" spans="1:20">
      <c r="A570" s="21" t="s">
        <v>676</v>
      </c>
      <c r="B570" s="111">
        <f t="shared" si="8"/>
        <v>1365.7407407407406</v>
      </c>
      <c r="C570" t="s">
        <v>983</v>
      </c>
      <c r="D570" s="21" t="s">
        <v>672</v>
      </c>
      <c r="E570" s="21">
        <v>1985</v>
      </c>
      <c r="F570" s="21" t="s">
        <v>20</v>
      </c>
      <c r="G570" s="111">
        <v>8.9999999999999995E-9</v>
      </c>
      <c r="H570" s="111">
        <v>2.6000000000000001E-9</v>
      </c>
      <c r="I570" s="54">
        <v>0.33900000000000002</v>
      </c>
      <c r="J570">
        <v>50</v>
      </c>
      <c r="K570">
        <v>0.2</v>
      </c>
      <c r="L570" s="111">
        <v>1</v>
      </c>
      <c r="M570" s="209">
        <v>600000</v>
      </c>
      <c r="N570" s="21"/>
      <c r="O570" s="111">
        <v>900</v>
      </c>
      <c r="P570" s="21"/>
      <c r="Q570">
        <v>30</v>
      </c>
      <c r="R570" t="s">
        <v>675</v>
      </c>
      <c r="T570" s="111">
        <v>118000000</v>
      </c>
    </row>
    <row r="571" spans="1:20">
      <c r="A571" s="21" t="s">
        <v>677</v>
      </c>
      <c r="B571" s="111">
        <f t="shared" si="8"/>
        <v>3.9004629629629632E-2</v>
      </c>
      <c r="C571" t="s">
        <v>992</v>
      </c>
      <c r="D571" s="21" t="s">
        <v>672</v>
      </c>
      <c r="E571" s="21">
        <v>1985</v>
      </c>
      <c r="F571" s="21" t="s">
        <v>20</v>
      </c>
      <c r="G571" s="111">
        <v>2.4999999999999998E-12</v>
      </c>
      <c r="H571" s="111">
        <v>3.8E-12</v>
      </c>
      <c r="I571" s="54">
        <v>2E-3</v>
      </c>
      <c r="J571">
        <v>1</v>
      </c>
      <c r="K571">
        <v>0.1</v>
      </c>
      <c r="L571" s="111">
        <v>10000</v>
      </c>
      <c r="M571" s="209">
        <v>2000000000</v>
      </c>
      <c r="N571" s="21"/>
      <c r="O571" s="111">
        <v>3000000</v>
      </c>
      <c r="P571" s="21"/>
      <c r="Q571">
        <v>1000</v>
      </c>
      <c r="T571" s="111">
        <v>3370</v>
      </c>
    </row>
    <row r="572" spans="1:20">
      <c r="A572" s="21" t="s">
        <v>678</v>
      </c>
      <c r="B572" s="111">
        <f t="shared" si="8"/>
        <v>1.4699074074074074</v>
      </c>
      <c r="C572" t="s">
        <v>981</v>
      </c>
      <c r="D572" s="21" t="s">
        <v>672</v>
      </c>
      <c r="E572" s="21">
        <v>1985</v>
      </c>
      <c r="F572" s="21" t="s">
        <v>20</v>
      </c>
      <c r="G572" s="111">
        <v>4.3999999999999998E-10</v>
      </c>
      <c r="H572" s="111">
        <v>3.7000000000000001E-10</v>
      </c>
      <c r="I572" s="54">
        <v>1.2999999999999999E-2</v>
      </c>
      <c r="J572">
        <v>1000</v>
      </c>
      <c r="K572">
        <v>1.2</v>
      </c>
      <c r="L572" s="111">
        <v>100</v>
      </c>
      <c r="M572" s="209">
        <v>10000000</v>
      </c>
      <c r="N572" s="21"/>
      <c r="O572" s="111">
        <v>20000</v>
      </c>
      <c r="P572" s="21"/>
      <c r="Q572">
        <v>3</v>
      </c>
      <c r="T572" s="111">
        <v>127000</v>
      </c>
    </row>
    <row r="573" spans="1:20">
      <c r="A573" s="21" t="s">
        <v>679</v>
      </c>
      <c r="B573" s="111">
        <f t="shared" si="8"/>
        <v>373.84259259259261</v>
      </c>
      <c r="C573" t="s">
        <v>981</v>
      </c>
      <c r="D573" s="21" t="s">
        <v>672</v>
      </c>
      <c r="E573" s="21">
        <v>1985</v>
      </c>
      <c r="F573" s="21" t="s">
        <v>20</v>
      </c>
      <c r="G573" s="111">
        <v>3.5000000000000002E-8</v>
      </c>
      <c r="H573" s="111">
        <v>6.9999999999999998E-9</v>
      </c>
      <c r="I573" s="54">
        <v>0.35699999999999998</v>
      </c>
      <c r="J573">
        <v>1000</v>
      </c>
      <c r="K573">
        <v>1.6</v>
      </c>
      <c r="L573" s="111">
        <v>0.1</v>
      </c>
      <c r="M573" s="209">
        <v>100000</v>
      </c>
      <c r="N573" s="21"/>
      <c r="O573" s="111">
        <v>200</v>
      </c>
      <c r="P573" s="21"/>
      <c r="Q573">
        <v>3</v>
      </c>
      <c r="T573" s="111">
        <v>32300000</v>
      </c>
    </row>
    <row r="574" spans="1:20">
      <c r="A574" s="21" t="s">
        <v>680</v>
      </c>
      <c r="B574" s="111">
        <f t="shared" si="8"/>
        <v>9.0972222222222218E-2</v>
      </c>
      <c r="C574" t="s">
        <v>981</v>
      </c>
      <c r="D574" s="21" t="s">
        <v>672</v>
      </c>
      <c r="E574" s="21">
        <v>1985</v>
      </c>
      <c r="F574" s="21" t="s">
        <v>20</v>
      </c>
      <c r="G574" s="111">
        <v>1.8999999999999999E-10</v>
      </c>
      <c r="H574" s="111">
        <v>1.5999999999999999E-10</v>
      </c>
      <c r="I574" s="54">
        <v>0.436</v>
      </c>
      <c r="J574">
        <v>1000</v>
      </c>
      <c r="K574">
        <v>1.7</v>
      </c>
      <c r="L574" s="111">
        <v>10</v>
      </c>
      <c r="M574" s="209">
        <v>30000000</v>
      </c>
      <c r="N574" s="21"/>
      <c r="O574" s="111">
        <v>40000</v>
      </c>
      <c r="P574" s="21"/>
      <c r="Q574">
        <v>3</v>
      </c>
      <c r="T574" s="111">
        <v>7860</v>
      </c>
    </row>
    <row r="575" spans="1:20">
      <c r="A575" s="21" t="s">
        <v>681</v>
      </c>
      <c r="B575" s="111">
        <f t="shared" si="8"/>
        <v>1.5046296296296295E-2</v>
      </c>
      <c r="C575" t="s">
        <v>981</v>
      </c>
      <c r="D575" s="21" t="s">
        <v>672</v>
      </c>
      <c r="E575" s="21">
        <v>1985</v>
      </c>
      <c r="F575" s="21" t="s">
        <v>20</v>
      </c>
      <c r="G575" s="111">
        <v>2.8E-11</v>
      </c>
      <c r="H575" s="111">
        <v>2.4000000000000001E-11</v>
      </c>
      <c r="I575" s="54">
        <v>5.0999999999999997E-2</v>
      </c>
      <c r="J575">
        <v>1000</v>
      </c>
      <c r="K575">
        <v>1.6</v>
      </c>
      <c r="L575" s="111">
        <v>100</v>
      </c>
      <c r="M575" s="209">
        <v>200000000</v>
      </c>
      <c r="N575" s="21"/>
      <c r="O575" s="111">
        <v>300000</v>
      </c>
      <c r="P575" s="21"/>
      <c r="Q575">
        <v>3</v>
      </c>
      <c r="R575" t="s">
        <v>573</v>
      </c>
      <c r="T575" s="111">
        <v>1300</v>
      </c>
    </row>
    <row r="576" spans="1:20">
      <c r="A576" s="21" t="s">
        <v>682</v>
      </c>
      <c r="B576" s="111">
        <f t="shared" si="8"/>
        <v>16.087962962962962</v>
      </c>
      <c r="C576" t="s">
        <v>982</v>
      </c>
      <c r="D576" s="21" t="s">
        <v>672</v>
      </c>
      <c r="E576" s="21">
        <v>1985</v>
      </c>
      <c r="F576" s="21" t="s">
        <v>20</v>
      </c>
      <c r="G576" s="111">
        <v>8.9000000000000003E-10</v>
      </c>
      <c r="H576" s="111">
        <v>5.1E-10</v>
      </c>
      <c r="I576" s="54">
        <v>0.115</v>
      </c>
      <c r="J576">
        <v>100</v>
      </c>
      <c r="K576">
        <v>0.2</v>
      </c>
      <c r="L576" s="111">
        <v>10</v>
      </c>
      <c r="M576" s="209">
        <v>6000000</v>
      </c>
      <c r="N576" s="21"/>
      <c r="O576" s="111">
        <v>9000</v>
      </c>
      <c r="P576" s="21"/>
      <c r="Q576">
        <v>30</v>
      </c>
      <c r="T576" s="111">
        <v>1390000</v>
      </c>
    </row>
    <row r="577" spans="1:20">
      <c r="A577" s="21" t="s">
        <v>683</v>
      </c>
      <c r="B577" s="111">
        <f t="shared" si="8"/>
        <v>0.19560185185185186</v>
      </c>
      <c r="C577" t="s">
        <v>982</v>
      </c>
      <c r="D577" s="21" t="s">
        <v>672</v>
      </c>
      <c r="E577" s="21">
        <v>1985</v>
      </c>
      <c r="F577" s="21" t="s">
        <v>20</v>
      </c>
      <c r="G577" s="111">
        <v>7.3000000000000006E-11</v>
      </c>
      <c r="H577" s="111">
        <v>6.6000000000000005E-11</v>
      </c>
      <c r="I577" s="54">
        <v>0.122</v>
      </c>
      <c r="J577">
        <v>100</v>
      </c>
      <c r="K577">
        <v>0.2</v>
      </c>
      <c r="L577" s="111">
        <v>10</v>
      </c>
      <c r="M577" s="209">
        <v>70000000</v>
      </c>
      <c r="N577" s="21"/>
      <c r="O577" s="111">
        <v>100000</v>
      </c>
      <c r="P577" s="21"/>
      <c r="Q577">
        <v>30</v>
      </c>
      <c r="T577" s="111">
        <v>16900</v>
      </c>
    </row>
    <row r="578" spans="1:20">
      <c r="A578" s="21" t="s">
        <v>684</v>
      </c>
      <c r="B578" s="111">
        <f t="shared" si="8"/>
        <v>6.4351851851851853E-4</v>
      </c>
      <c r="C578" t="s">
        <v>978</v>
      </c>
      <c r="D578" s="21" t="s">
        <v>20</v>
      </c>
      <c r="E578" s="21">
        <v>-71</v>
      </c>
      <c r="F578" s="21">
        <v>62</v>
      </c>
      <c r="H578" s="111">
        <v>1.0999999999999999E-8</v>
      </c>
      <c r="I578" s="54">
        <v>1E-3</v>
      </c>
      <c r="J578">
        <v>1</v>
      </c>
      <c r="K578">
        <v>0.1</v>
      </c>
      <c r="L578" s="111">
        <v>1000</v>
      </c>
      <c r="M578" s="54"/>
      <c r="N578" s="21"/>
      <c r="P578" s="21"/>
      <c r="Q578">
        <v>30</v>
      </c>
      <c r="R578" t="s">
        <v>1070</v>
      </c>
      <c r="T578" s="111">
        <v>55.6</v>
      </c>
    </row>
    <row r="579" spans="1:20">
      <c r="A579" s="21" t="s">
        <v>685</v>
      </c>
      <c r="B579" s="111">
        <f t="shared" si="8"/>
        <v>3.8194444444444446</v>
      </c>
      <c r="C579" t="s">
        <v>978</v>
      </c>
      <c r="D579" s="21" t="s">
        <v>20</v>
      </c>
      <c r="E579" s="21">
        <v>-71</v>
      </c>
      <c r="F579" s="21">
        <v>62</v>
      </c>
      <c r="H579" s="111">
        <v>1.0999999999999999E-8</v>
      </c>
      <c r="I579" s="54">
        <v>1E-3</v>
      </c>
      <c r="J579">
        <v>1</v>
      </c>
      <c r="K579">
        <v>0.1</v>
      </c>
      <c r="L579" s="111">
        <v>1000</v>
      </c>
      <c r="M579" s="54"/>
      <c r="N579" s="21"/>
      <c r="P579" s="21"/>
      <c r="Q579">
        <v>30</v>
      </c>
      <c r="R579" t="s">
        <v>1071</v>
      </c>
      <c r="T579" s="111">
        <v>330000</v>
      </c>
    </row>
    <row r="580" spans="1:20">
      <c r="A580" s="21" t="s">
        <v>686</v>
      </c>
      <c r="B580" s="111">
        <f t="shared" si="8"/>
        <v>39.236111111111114</v>
      </c>
      <c r="C580" t="s">
        <v>981</v>
      </c>
      <c r="D580" s="21" t="s">
        <v>687</v>
      </c>
      <c r="E580" s="21">
        <v>2450</v>
      </c>
      <c r="F580" s="21" t="s">
        <v>20</v>
      </c>
      <c r="G580" s="111">
        <v>2.1999999999999998E-9</v>
      </c>
      <c r="H580" s="111">
        <v>7.2999999999999996E-10</v>
      </c>
      <c r="I580" s="54">
        <v>7.2999999999999995E-2</v>
      </c>
      <c r="J580">
        <v>500</v>
      </c>
      <c r="K580">
        <v>0.6</v>
      </c>
      <c r="L580" s="111">
        <v>1</v>
      </c>
      <c r="M580" s="209">
        <v>2000000</v>
      </c>
      <c r="N580" s="21"/>
      <c r="O580" s="111">
        <v>4000</v>
      </c>
      <c r="P580" s="21"/>
      <c r="Q580">
        <v>10</v>
      </c>
      <c r="T580" s="111">
        <v>3390000</v>
      </c>
    </row>
    <row r="581" spans="1:20">
      <c r="A581" s="21" t="s">
        <v>688</v>
      </c>
      <c r="B581" s="111">
        <f t="shared" ref="B581:B644" si="9">T581/86400</f>
        <v>0.18518518518518517</v>
      </c>
      <c r="C581" t="s">
        <v>981</v>
      </c>
      <c r="D581" s="21" t="s">
        <v>687</v>
      </c>
      <c r="E581" s="21">
        <v>2450</v>
      </c>
      <c r="F581" s="21" t="s">
        <v>20</v>
      </c>
      <c r="G581" s="111">
        <v>2.5000000000000002E-10</v>
      </c>
      <c r="H581" s="111">
        <v>2.5999999999999998E-10</v>
      </c>
      <c r="I581" s="54">
        <v>0.11899999999999999</v>
      </c>
      <c r="J581">
        <v>1000</v>
      </c>
      <c r="K581">
        <v>1.6</v>
      </c>
      <c r="L581" s="111">
        <v>10</v>
      </c>
      <c r="M581" s="209">
        <v>20000000</v>
      </c>
      <c r="N581" s="21"/>
      <c r="O581" s="111">
        <v>30000</v>
      </c>
      <c r="P581" s="21"/>
      <c r="Q581">
        <v>3</v>
      </c>
      <c r="R581" t="s">
        <v>678</v>
      </c>
      <c r="T581" s="111">
        <v>16000</v>
      </c>
    </row>
    <row r="582" spans="1:20">
      <c r="A582" s="21" t="s">
        <v>689</v>
      </c>
      <c r="B582" s="111">
        <f t="shared" si="9"/>
        <v>373.84259259259261</v>
      </c>
      <c r="C582" t="s">
        <v>981</v>
      </c>
      <c r="D582" s="21" t="s">
        <v>687</v>
      </c>
      <c r="E582" s="21">
        <v>2450</v>
      </c>
      <c r="F582" s="21" t="s">
        <v>20</v>
      </c>
      <c r="G582" s="111">
        <v>3.5000000000000002E-8</v>
      </c>
      <c r="H582" s="111">
        <v>6.9999999999999998E-9</v>
      </c>
      <c r="I582" s="54">
        <v>0.35699999999999998</v>
      </c>
      <c r="J582">
        <v>1000</v>
      </c>
      <c r="K582">
        <v>1.6</v>
      </c>
      <c r="L582" s="111">
        <v>0.1</v>
      </c>
      <c r="M582" s="209">
        <v>100000</v>
      </c>
      <c r="N582" s="21"/>
      <c r="O582" s="111">
        <v>200</v>
      </c>
      <c r="P582" s="21"/>
      <c r="Q582">
        <v>3</v>
      </c>
      <c r="T582" s="111">
        <v>32300000</v>
      </c>
    </row>
    <row r="583" spans="1:20">
      <c r="A583" s="21" t="s">
        <v>690</v>
      </c>
      <c r="B583" s="111">
        <f t="shared" si="9"/>
        <v>3.5995370370370372E-2</v>
      </c>
      <c r="C583" t="s">
        <v>982</v>
      </c>
      <c r="D583" s="21" t="s">
        <v>687</v>
      </c>
      <c r="E583" s="21">
        <v>2450</v>
      </c>
      <c r="F583" s="21" t="s">
        <v>20</v>
      </c>
      <c r="G583" s="111">
        <v>7.4000000000000003E-11</v>
      </c>
      <c r="H583" s="111">
        <v>9.3999999999999999E-11</v>
      </c>
      <c r="I583" s="54">
        <v>0.1</v>
      </c>
      <c r="J583">
        <v>20</v>
      </c>
      <c r="K583">
        <v>0.1</v>
      </c>
      <c r="L583" s="111">
        <v>100</v>
      </c>
      <c r="M583" s="209">
        <v>70000000</v>
      </c>
      <c r="N583" s="21"/>
      <c r="O583" s="111">
        <v>100000</v>
      </c>
      <c r="P583" s="21"/>
      <c r="Q583">
        <v>100</v>
      </c>
      <c r="R583" t="s">
        <v>807</v>
      </c>
      <c r="T583" s="111">
        <v>3110</v>
      </c>
    </row>
    <row r="584" spans="1:20">
      <c r="A584" s="21" t="s">
        <v>691</v>
      </c>
      <c r="B584" s="111">
        <f t="shared" si="9"/>
        <v>2.9050925925925926</v>
      </c>
      <c r="C584" t="s">
        <v>984</v>
      </c>
      <c r="D584" s="21" t="s">
        <v>687</v>
      </c>
      <c r="E584" s="21">
        <v>2450</v>
      </c>
      <c r="F584" s="21" t="s">
        <v>20</v>
      </c>
      <c r="G584" s="111">
        <v>1.5999999999999999E-10</v>
      </c>
      <c r="H584" s="111">
        <v>1.5E-10</v>
      </c>
      <c r="I584" s="54">
        <v>5.5E-2</v>
      </c>
      <c r="J584">
        <v>100</v>
      </c>
      <c r="K584">
        <v>0.1</v>
      </c>
      <c r="L584" s="111">
        <v>10</v>
      </c>
      <c r="M584" s="209">
        <v>30000000</v>
      </c>
      <c r="N584" s="21"/>
      <c r="O584" s="111">
        <v>50000</v>
      </c>
      <c r="P584" s="21"/>
      <c r="Q584">
        <v>100</v>
      </c>
      <c r="R584" t="s">
        <v>813</v>
      </c>
      <c r="T584" s="111">
        <v>251000</v>
      </c>
    </row>
    <row r="585" spans="1:20">
      <c r="A585" s="21" t="s">
        <v>692</v>
      </c>
      <c r="B585" s="111">
        <f t="shared" si="9"/>
        <v>87.5</v>
      </c>
      <c r="C585" t="s">
        <v>91</v>
      </c>
      <c r="D585" s="21" t="s">
        <v>693</v>
      </c>
      <c r="E585" s="21">
        <v>119</v>
      </c>
      <c r="F585" s="21">
        <v>445</v>
      </c>
      <c r="G585" s="111">
        <v>1.0999999999999999E-9</v>
      </c>
      <c r="H585" s="111">
        <v>1.8999999999999999E-10</v>
      </c>
      <c r="I585" s="54">
        <v>1E-3</v>
      </c>
      <c r="J585">
        <v>200</v>
      </c>
      <c r="K585">
        <v>0.3</v>
      </c>
      <c r="L585" s="111">
        <v>100</v>
      </c>
      <c r="M585" s="209">
        <v>5000000</v>
      </c>
      <c r="N585" s="21"/>
      <c r="O585" s="111">
        <v>8000</v>
      </c>
      <c r="P585" s="21"/>
      <c r="Q585">
        <v>30</v>
      </c>
      <c r="T585" s="111">
        <v>7560000</v>
      </c>
    </row>
    <row r="586" spans="1:20">
      <c r="A586" s="21" t="s">
        <v>694</v>
      </c>
      <c r="B586" s="111">
        <f t="shared" si="9"/>
        <v>87.5</v>
      </c>
      <c r="C586" t="s">
        <v>91</v>
      </c>
      <c r="D586" s="21" t="s">
        <v>693</v>
      </c>
      <c r="E586" s="21">
        <v>119</v>
      </c>
      <c r="F586" s="21">
        <v>445</v>
      </c>
      <c r="G586" s="111">
        <v>1.2E-10</v>
      </c>
      <c r="H586" s="111">
        <v>7.7000000000000003E-10</v>
      </c>
      <c r="I586" s="54">
        <v>1E-3</v>
      </c>
      <c r="J586">
        <v>200</v>
      </c>
      <c r="K586">
        <v>0.3</v>
      </c>
      <c r="L586" s="111">
        <v>100</v>
      </c>
      <c r="M586" s="209">
        <v>40000000</v>
      </c>
      <c r="N586" s="21"/>
      <c r="O586" s="111">
        <v>70000</v>
      </c>
      <c r="P586" s="21"/>
      <c r="Q586">
        <v>30</v>
      </c>
      <c r="T586" s="111">
        <v>7560000</v>
      </c>
    </row>
    <row r="587" spans="1:20">
      <c r="A587" s="21" t="s">
        <v>695</v>
      </c>
      <c r="B587" s="111">
        <f t="shared" si="9"/>
        <v>2.2337962962962962E-2</v>
      </c>
      <c r="C587" t="s">
        <v>982</v>
      </c>
      <c r="D587" s="21" t="s">
        <v>696</v>
      </c>
      <c r="E587" s="21">
        <v>631</v>
      </c>
      <c r="F587" s="21">
        <v>1380</v>
      </c>
      <c r="G587" s="111">
        <v>2.3000000000000001E-11</v>
      </c>
      <c r="H587" s="111">
        <v>2.4000000000000001E-11</v>
      </c>
      <c r="I587" s="54">
        <v>0.151</v>
      </c>
      <c r="J587">
        <v>400</v>
      </c>
      <c r="K587">
        <v>0.6</v>
      </c>
      <c r="L587" s="111">
        <v>10</v>
      </c>
      <c r="M587" s="209">
        <v>200000000</v>
      </c>
      <c r="N587" s="21"/>
      <c r="O587" s="111">
        <v>400000</v>
      </c>
      <c r="P587" s="21"/>
      <c r="Q587">
        <v>10</v>
      </c>
      <c r="T587" s="111">
        <v>1930</v>
      </c>
    </row>
    <row r="588" spans="1:20">
      <c r="A588" s="21" t="s">
        <v>697</v>
      </c>
      <c r="B588" s="111">
        <f t="shared" si="9"/>
        <v>1.0972222222222222E-2</v>
      </c>
      <c r="C588" t="s">
        <v>982</v>
      </c>
      <c r="D588" s="21" t="s">
        <v>696</v>
      </c>
      <c r="E588" s="21">
        <v>631</v>
      </c>
      <c r="F588" s="21">
        <v>1380</v>
      </c>
      <c r="G588" s="111">
        <v>2.3000000000000001E-11</v>
      </c>
      <c r="H588" s="111">
        <v>2.6000000000000001E-11</v>
      </c>
      <c r="I588" s="54">
        <v>0.32100000000000001</v>
      </c>
      <c r="J588">
        <v>500</v>
      </c>
      <c r="K588">
        <v>0.9</v>
      </c>
      <c r="L588" s="111">
        <v>10</v>
      </c>
      <c r="M588" s="209">
        <v>200000000</v>
      </c>
      <c r="N588" s="21"/>
      <c r="O588" s="111">
        <v>400000</v>
      </c>
      <c r="P588" s="21"/>
      <c r="Q588">
        <v>10</v>
      </c>
      <c r="T588" s="111">
        <v>948</v>
      </c>
    </row>
    <row r="589" spans="1:20">
      <c r="A589" s="21" t="s">
        <v>698</v>
      </c>
      <c r="B589" s="111">
        <f t="shared" si="9"/>
        <v>4.189814814814815E-2</v>
      </c>
      <c r="C589" t="s">
        <v>982</v>
      </c>
      <c r="D589" s="21" t="s">
        <v>696</v>
      </c>
      <c r="E589" s="21">
        <v>631</v>
      </c>
      <c r="F589" s="21">
        <v>1380</v>
      </c>
      <c r="G589" s="111">
        <v>8.5000000000000004E-11</v>
      </c>
      <c r="H589" s="111">
        <v>6.7000000000000001E-11</v>
      </c>
      <c r="I589" s="54">
        <v>0.48699999999999999</v>
      </c>
      <c r="J589">
        <v>400</v>
      </c>
      <c r="K589">
        <v>0.9</v>
      </c>
      <c r="L589" s="111">
        <v>10</v>
      </c>
      <c r="M589" s="209">
        <v>60000000</v>
      </c>
      <c r="N589" s="21"/>
      <c r="O589" s="111">
        <v>100000</v>
      </c>
      <c r="P589" s="21"/>
      <c r="Q589">
        <v>10</v>
      </c>
      <c r="T589" s="111">
        <v>3620</v>
      </c>
    </row>
    <row r="590" spans="1:20">
      <c r="A590" s="21" t="s">
        <v>699</v>
      </c>
      <c r="B590" s="111">
        <f t="shared" si="9"/>
        <v>0.11689814814814815</v>
      </c>
      <c r="C590" t="s">
        <v>982</v>
      </c>
      <c r="D590" s="21" t="s">
        <v>696</v>
      </c>
      <c r="E590" s="21">
        <v>631</v>
      </c>
      <c r="F590" s="21">
        <v>1380</v>
      </c>
      <c r="G590" s="111">
        <v>2.7E-11</v>
      </c>
      <c r="H590" s="111">
        <v>1.7999999999999999E-11</v>
      </c>
      <c r="I590" s="54">
        <v>4.4999999999999998E-2</v>
      </c>
      <c r="J590">
        <v>400</v>
      </c>
      <c r="K590">
        <v>0.3</v>
      </c>
      <c r="L590" s="111">
        <v>100</v>
      </c>
      <c r="M590" s="209">
        <v>200000000</v>
      </c>
      <c r="N590" s="21"/>
      <c r="O590" s="111">
        <v>300000</v>
      </c>
      <c r="P590" s="21"/>
      <c r="Q590">
        <v>30</v>
      </c>
      <c r="T590" s="111">
        <v>10100</v>
      </c>
    </row>
    <row r="591" spans="1:20">
      <c r="A591" s="21" t="s">
        <v>700</v>
      </c>
      <c r="B591" s="111">
        <f t="shared" si="9"/>
        <v>0.20833333333333334</v>
      </c>
      <c r="C591" t="s">
        <v>982</v>
      </c>
      <c r="D591" s="21" t="s">
        <v>696</v>
      </c>
      <c r="E591" s="21">
        <v>631</v>
      </c>
      <c r="F591" s="21">
        <v>1380</v>
      </c>
      <c r="G591" s="111">
        <v>2.3000000000000001E-10</v>
      </c>
      <c r="H591" s="111">
        <v>2.1E-10</v>
      </c>
      <c r="I591" s="54">
        <v>0.41099999999999998</v>
      </c>
      <c r="J591">
        <v>200</v>
      </c>
      <c r="K591">
        <v>0.3</v>
      </c>
      <c r="L591" s="111">
        <v>10</v>
      </c>
      <c r="M591" s="209">
        <v>20000000</v>
      </c>
      <c r="N591" s="21"/>
      <c r="O591" s="111">
        <v>40000</v>
      </c>
      <c r="P591" s="21"/>
      <c r="Q591">
        <v>30</v>
      </c>
      <c r="T591" s="111">
        <v>18000</v>
      </c>
    </row>
    <row r="592" spans="1:20">
      <c r="A592" s="21" t="s">
        <v>701</v>
      </c>
      <c r="B592" s="111">
        <f t="shared" si="9"/>
        <v>1.5856481481481481</v>
      </c>
      <c r="C592" t="s">
        <v>984</v>
      </c>
      <c r="D592" s="21" t="s">
        <v>696</v>
      </c>
      <c r="E592" s="21">
        <v>631</v>
      </c>
      <c r="F592" s="21">
        <v>1380</v>
      </c>
      <c r="G592" s="111">
        <v>5.9000000000000003E-11</v>
      </c>
      <c r="H592" s="111">
        <v>8.1000000000000005E-11</v>
      </c>
      <c r="I592" s="54">
        <v>2.1999999999999999E-2</v>
      </c>
      <c r="J592">
        <v>3</v>
      </c>
      <c r="K592">
        <v>0.1</v>
      </c>
      <c r="L592" s="111">
        <v>1000</v>
      </c>
      <c r="M592" s="209">
        <v>80000000</v>
      </c>
      <c r="N592" s="21"/>
      <c r="O592" s="111">
        <v>100000</v>
      </c>
      <c r="P592" s="21"/>
      <c r="Q592">
        <v>1000</v>
      </c>
      <c r="T592" s="111">
        <v>137000</v>
      </c>
    </row>
    <row r="593" spans="1:20">
      <c r="A593" s="21" t="s">
        <v>702</v>
      </c>
      <c r="B593" s="111">
        <f t="shared" si="9"/>
        <v>1.1030092592592593E-2</v>
      </c>
      <c r="C593" t="s">
        <v>982</v>
      </c>
      <c r="D593" s="21" t="s">
        <v>696</v>
      </c>
      <c r="E593" s="21">
        <v>631</v>
      </c>
      <c r="F593" s="21">
        <v>1380</v>
      </c>
      <c r="G593" s="111">
        <v>1.2000000000000001E-11</v>
      </c>
      <c r="H593" s="111">
        <v>1.4E-11</v>
      </c>
      <c r="I593" s="54">
        <v>7.9000000000000001E-2</v>
      </c>
      <c r="J593">
        <v>500</v>
      </c>
      <c r="K593">
        <v>0.7</v>
      </c>
      <c r="L593" s="111">
        <v>100</v>
      </c>
      <c r="M593" s="209">
        <v>400000000</v>
      </c>
      <c r="N593" s="21"/>
      <c r="O593" s="111">
        <v>700000</v>
      </c>
      <c r="P593" s="21"/>
      <c r="Q593">
        <v>10</v>
      </c>
      <c r="T593" s="111">
        <v>953</v>
      </c>
    </row>
    <row r="594" spans="1:20">
      <c r="A594" s="21" t="s">
        <v>703</v>
      </c>
      <c r="B594" s="111">
        <f t="shared" si="9"/>
        <v>5.7638888888888893</v>
      </c>
      <c r="C594" t="s">
        <v>984</v>
      </c>
      <c r="D594" s="21" t="s">
        <v>696</v>
      </c>
      <c r="E594" s="21">
        <v>631</v>
      </c>
      <c r="F594" s="21">
        <v>1380</v>
      </c>
      <c r="G594" s="111">
        <v>1.3000000000000001E-9</v>
      </c>
      <c r="H594" s="111">
        <v>1.2E-9</v>
      </c>
      <c r="I594" s="54">
        <v>0.38600000000000001</v>
      </c>
      <c r="J594">
        <v>400</v>
      </c>
      <c r="K594">
        <v>0.4</v>
      </c>
      <c r="L594" s="111">
        <v>1</v>
      </c>
      <c r="M594" s="209">
        <v>4000000</v>
      </c>
      <c r="N594" s="21"/>
      <c r="O594" s="111">
        <v>6000</v>
      </c>
      <c r="P594" s="21"/>
      <c r="Q594">
        <v>10</v>
      </c>
      <c r="T594" s="111">
        <v>498000</v>
      </c>
    </row>
    <row r="595" spans="1:20">
      <c r="A595" s="21" t="s">
        <v>704</v>
      </c>
      <c r="B595" s="111">
        <f t="shared" si="9"/>
        <v>2.7199074074074074</v>
      </c>
      <c r="C595" t="s">
        <v>995</v>
      </c>
      <c r="D595" s="21" t="s">
        <v>696</v>
      </c>
      <c r="E595" s="21">
        <v>631</v>
      </c>
      <c r="F595" s="21">
        <v>1380</v>
      </c>
      <c r="G595" s="111">
        <v>1.2E-9</v>
      </c>
      <c r="H595" s="111">
        <v>1.6999999999999999E-9</v>
      </c>
      <c r="I595" s="54">
        <v>6.8000000000000005E-2</v>
      </c>
      <c r="J595">
        <v>1000</v>
      </c>
      <c r="K595">
        <v>1.6</v>
      </c>
      <c r="L595" s="111">
        <v>10</v>
      </c>
      <c r="M595" s="209">
        <v>4000000</v>
      </c>
      <c r="N595" s="21"/>
      <c r="O595" s="111">
        <v>7000</v>
      </c>
      <c r="P595" s="21"/>
      <c r="Q595">
        <v>3</v>
      </c>
      <c r="T595" s="111">
        <v>235000</v>
      </c>
    </row>
    <row r="596" spans="1:20">
      <c r="A596" s="21" t="s">
        <v>705</v>
      </c>
      <c r="B596" s="111">
        <f t="shared" si="9"/>
        <v>60.185185185185183</v>
      </c>
      <c r="C596" t="s">
        <v>981</v>
      </c>
      <c r="D596" s="21" t="s">
        <v>696</v>
      </c>
      <c r="E596" s="21">
        <v>631</v>
      </c>
      <c r="F596" s="21">
        <v>1380</v>
      </c>
      <c r="G596" s="111">
        <v>4.6999999999999999E-9</v>
      </c>
      <c r="H596" s="111">
        <v>2.5000000000000001E-9</v>
      </c>
      <c r="I596" s="54">
        <v>0.26100000000000001</v>
      </c>
      <c r="J596">
        <v>1000</v>
      </c>
      <c r="K596">
        <v>1.5</v>
      </c>
      <c r="L596" s="111">
        <v>1</v>
      </c>
      <c r="M596" s="209">
        <v>1000000</v>
      </c>
      <c r="N596" s="21"/>
      <c r="O596" s="111">
        <v>2000</v>
      </c>
      <c r="P596" s="21"/>
      <c r="Q596">
        <v>3</v>
      </c>
      <c r="T596" s="111">
        <v>5200000</v>
      </c>
    </row>
    <row r="597" spans="1:20">
      <c r="A597" s="21" t="s">
        <v>706</v>
      </c>
      <c r="B597" s="111">
        <f t="shared" si="9"/>
        <v>1.4004629629629629E-2</v>
      </c>
      <c r="C597" t="s">
        <v>992</v>
      </c>
      <c r="D597" s="21" t="s">
        <v>696</v>
      </c>
      <c r="E597" s="21">
        <v>631</v>
      </c>
      <c r="F597" s="21">
        <v>1380</v>
      </c>
      <c r="G597" s="111">
        <v>8.2999999999999998E-12</v>
      </c>
      <c r="H597" s="111">
        <v>7.9999999999999998E-12</v>
      </c>
      <c r="I597" s="54">
        <v>1E-3</v>
      </c>
      <c r="J597">
        <v>1</v>
      </c>
      <c r="K597">
        <v>0.1</v>
      </c>
      <c r="L597" s="111">
        <v>100</v>
      </c>
      <c r="M597" s="209">
        <v>600000000</v>
      </c>
      <c r="N597" s="21"/>
      <c r="O597" s="111">
        <v>1000000</v>
      </c>
      <c r="P597" s="21"/>
      <c r="Q597">
        <v>1000</v>
      </c>
      <c r="R597" t="s">
        <v>705</v>
      </c>
      <c r="T597" s="111">
        <v>1210</v>
      </c>
    </row>
    <row r="598" spans="1:20">
      <c r="A598" s="21" t="s">
        <v>707</v>
      </c>
      <c r="B598" s="111">
        <f t="shared" si="9"/>
        <v>1006.9444444444445</v>
      </c>
      <c r="C598" t="s">
        <v>981</v>
      </c>
      <c r="D598" s="21" t="s">
        <v>696</v>
      </c>
      <c r="E598" s="21">
        <v>631</v>
      </c>
      <c r="F598" s="21">
        <v>1380</v>
      </c>
      <c r="G598" s="111">
        <v>3.3000000000000002E-9</v>
      </c>
      <c r="H598" s="111">
        <v>1.0999999999999999E-9</v>
      </c>
      <c r="I598" s="54">
        <v>7.5999999999999998E-2</v>
      </c>
      <c r="J598">
        <v>700</v>
      </c>
      <c r="K598">
        <v>0.7</v>
      </c>
      <c r="L598" s="111">
        <v>0.1</v>
      </c>
      <c r="M598" s="209">
        <v>2000000</v>
      </c>
      <c r="N598" s="21"/>
      <c r="O598" s="111">
        <v>3000</v>
      </c>
      <c r="P598" s="21"/>
      <c r="Q598">
        <v>10</v>
      </c>
      <c r="R598" t="s">
        <v>825</v>
      </c>
      <c r="T598" s="111">
        <v>87000000</v>
      </c>
    </row>
    <row r="599" spans="1:20">
      <c r="A599" s="21" t="s">
        <v>708</v>
      </c>
      <c r="B599" s="111">
        <f t="shared" si="9"/>
        <v>12.38425925925926</v>
      </c>
      <c r="C599" t="s">
        <v>981</v>
      </c>
      <c r="D599" s="21" t="s">
        <v>696</v>
      </c>
      <c r="E599" s="21">
        <v>631</v>
      </c>
      <c r="F599" s="21">
        <v>1380</v>
      </c>
      <c r="G599" s="111">
        <v>3.2000000000000001E-9</v>
      </c>
      <c r="H599" s="111">
        <v>2.4E-9</v>
      </c>
      <c r="I599" s="54">
        <v>0.434</v>
      </c>
      <c r="J599">
        <v>1000</v>
      </c>
      <c r="K599">
        <v>1.5</v>
      </c>
      <c r="L599" s="111">
        <v>1</v>
      </c>
      <c r="M599" s="209">
        <v>2000000</v>
      </c>
      <c r="N599" s="21"/>
      <c r="O599" s="111">
        <v>3000</v>
      </c>
      <c r="P599" s="21"/>
      <c r="Q599">
        <v>3</v>
      </c>
      <c r="T599" s="111">
        <v>1070000</v>
      </c>
    </row>
    <row r="600" spans="1:20">
      <c r="A600" s="21" t="s">
        <v>709</v>
      </c>
      <c r="B600" s="111">
        <f t="shared" si="9"/>
        <v>1.3310185185185185E-2</v>
      </c>
      <c r="C600" t="s">
        <v>987</v>
      </c>
      <c r="D600" s="21" t="s">
        <v>696</v>
      </c>
      <c r="E600" s="21">
        <v>631</v>
      </c>
      <c r="F600" s="21">
        <v>1380</v>
      </c>
      <c r="G600" s="111">
        <v>3.3000000000000002E-11</v>
      </c>
      <c r="H600" s="111">
        <v>3.5999999999999998E-11</v>
      </c>
      <c r="I600" s="54">
        <v>0.23899999999999999</v>
      </c>
      <c r="J600">
        <v>1000</v>
      </c>
      <c r="K600">
        <v>1.5</v>
      </c>
      <c r="L600" s="111">
        <v>10</v>
      </c>
      <c r="M600" s="209">
        <v>200000000</v>
      </c>
      <c r="N600" s="21"/>
      <c r="O600" s="111">
        <v>300000</v>
      </c>
      <c r="P600" s="21"/>
      <c r="Q600">
        <v>3</v>
      </c>
      <c r="R600" t="s">
        <v>708</v>
      </c>
      <c r="T600" s="111">
        <v>1150</v>
      </c>
    </row>
    <row r="601" spans="1:20">
      <c r="A601" s="21" t="s">
        <v>710</v>
      </c>
      <c r="B601" s="111">
        <f t="shared" si="9"/>
        <v>3.8541666666666665</v>
      </c>
      <c r="C601" t="s">
        <v>981</v>
      </c>
      <c r="D601" s="21" t="s">
        <v>696</v>
      </c>
      <c r="E601" s="21">
        <v>631</v>
      </c>
      <c r="F601" s="21">
        <v>1380</v>
      </c>
      <c r="G601" s="111">
        <v>1.6999999999999999E-9</v>
      </c>
      <c r="H601" s="111">
        <v>1.6999999999999999E-9</v>
      </c>
      <c r="I601" s="54">
        <v>0.106</v>
      </c>
      <c r="J601">
        <v>1000</v>
      </c>
      <c r="K601">
        <v>1.6</v>
      </c>
      <c r="L601" s="111">
        <v>10</v>
      </c>
      <c r="M601" s="209">
        <v>3000000</v>
      </c>
      <c r="N601" s="21"/>
      <c r="O601" s="111">
        <v>5000</v>
      </c>
      <c r="P601" s="21"/>
      <c r="Q601">
        <v>3</v>
      </c>
      <c r="R601" t="s">
        <v>1072</v>
      </c>
      <c r="T601" s="111">
        <v>333000</v>
      </c>
    </row>
    <row r="602" spans="1:20">
      <c r="A602" s="21" t="s">
        <v>711</v>
      </c>
      <c r="B602" s="111">
        <f t="shared" si="9"/>
        <v>0.375</v>
      </c>
      <c r="C602" t="s">
        <v>981</v>
      </c>
      <c r="D602" s="21" t="s">
        <v>696</v>
      </c>
      <c r="E602" s="21">
        <v>631</v>
      </c>
      <c r="F602" s="21">
        <v>1380</v>
      </c>
      <c r="G602" s="111">
        <v>6.6999999999999996E-10</v>
      </c>
      <c r="H602" s="111">
        <v>7.5999999999999996E-10</v>
      </c>
      <c r="I602" s="54">
        <v>0.47199999999999998</v>
      </c>
      <c r="J602">
        <v>1000</v>
      </c>
      <c r="K602">
        <v>1.8</v>
      </c>
      <c r="L602" s="111">
        <v>10</v>
      </c>
      <c r="M602" s="209">
        <v>7000000</v>
      </c>
      <c r="N602" s="21"/>
      <c r="O602" s="111">
        <v>10000</v>
      </c>
      <c r="P602" s="21"/>
      <c r="Q602">
        <v>3</v>
      </c>
      <c r="T602" s="111">
        <v>32400</v>
      </c>
    </row>
    <row r="603" spans="1:20">
      <c r="A603" s="21" t="s">
        <v>712</v>
      </c>
      <c r="B603" s="111">
        <f t="shared" si="9"/>
        <v>7.2222222222222219E-3</v>
      </c>
      <c r="C603" t="s">
        <v>987</v>
      </c>
      <c r="D603" s="21" t="s">
        <v>696</v>
      </c>
      <c r="E603" s="21">
        <v>631</v>
      </c>
      <c r="F603" s="21">
        <v>1380</v>
      </c>
      <c r="G603" s="111">
        <v>2.6000000000000001E-11</v>
      </c>
      <c r="H603" s="111">
        <v>3.3000000000000002E-11</v>
      </c>
      <c r="I603" s="54">
        <v>0.313</v>
      </c>
      <c r="J603">
        <v>1000</v>
      </c>
      <c r="K603">
        <v>1.8</v>
      </c>
      <c r="L603" s="111">
        <v>10</v>
      </c>
      <c r="M603" s="209">
        <v>200000000</v>
      </c>
      <c r="N603" s="21"/>
      <c r="O603" s="111">
        <v>300000</v>
      </c>
      <c r="P603" s="21"/>
      <c r="Q603">
        <v>3</v>
      </c>
      <c r="T603" s="111">
        <v>624</v>
      </c>
    </row>
    <row r="604" spans="1:20">
      <c r="A604" s="21" t="s">
        <v>713</v>
      </c>
      <c r="B604" s="111">
        <f t="shared" si="9"/>
        <v>0.18287037037037038</v>
      </c>
      <c r="C604" t="s">
        <v>981</v>
      </c>
      <c r="D604" s="21" t="s">
        <v>696</v>
      </c>
      <c r="E604" s="21">
        <v>631</v>
      </c>
      <c r="F604" s="21">
        <v>1380</v>
      </c>
      <c r="G604" s="111">
        <v>3.4999999999999998E-10</v>
      </c>
      <c r="H604" s="111">
        <v>4.2E-10</v>
      </c>
      <c r="I604" s="54">
        <v>0.21199999999999999</v>
      </c>
      <c r="J604">
        <v>1000</v>
      </c>
      <c r="K604">
        <v>1.6</v>
      </c>
      <c r="L604" s="111">
        <v>10</v>
      </c>
      <c r="M604" s="209">
        <v>10000000</v>
      </c>
      <c r="N604" s="21"/>
      <c r="O604" s="111">
        <v>20000</v>
      </c>
      <c r="P604" s="21"/>
      <c r="Q604">
        <v>3</v>
      </c>
      <c r="R604" t="s">
        <v>1073</v>
      </c>
      <c r="T604" s="111">
        <v>15800</v>
      </c>
    </row>
    <row r="605" spans="1:20">
      <c r="A605" s="21" t="s">
        <v>714</v>
      </c>
      <c r="B605" s="111">
        <f t="shared" si="9"/>
        <v>2.7430555555555555E-2</v>
      </c>
      <c r="C605" t="s">
        <v>981</v>
      </c>
      <c r="D605" s="21" t="s">
        <v>696</v>
      </c>
      <c r="E605" s="21">
        <v>631</v>
      </c>
      <c r="F605" s="21">
        <v>1380</v>
      </c>
      <c r="G605" s="111">
        <v>9.0999999999999996E-11</v>
      </c>
      <c r="H605" s="111">
        <v>9.0999999999999996E-11</v>
      </c>
      <c r="I605" s="54">
        <v>0.505</v>
      </c>
      <c r="J605">
        <v>2000</v>
      </c>
      <c r="K605">
        <v>2.1</v>
      </c>
      <c r="L605" s="111">
        <v>10</v>
      </c>
      <c r="M605" s="209">
        <v>50000000</v>
      </c>
      <c r="N605" s="21"/>
      <c r="O605" s="111">
        <v>90000</v>
      </c>
      <c r="P605" s="21"/>
      <c r="Q605">
        <v>3</v>
      </c>
      <c r="T605" s="111">
        <v>2370</v>
      </c>
    </row>
    <row r="606" spans="1:20">
      <c r="A606" s="21" t="s">
        <v>715</v>
      </c>
      <c r="B606" s="111">
        <f t="shared" si="9"/>
        <v>1.5972222222222221E-2</v>
      </c>
      <c r="C606" t="s">
        <v>981</v>
      </c>
      <c r="D606" s="21" t="s">
        <v>696</v>
      </c>
      <c r="E606" s="21">
        <v>631</v>
      </c>
      <c r="F606" s="21">
        <v>1380</v>
      </c>
      <c r="G606" s="111">
        <v>8.2999999999999998E-11</v>
      </c>
      <c r="H606" s="111">
        <v>1E-10</v>
      </c>
      <c r="I606" s="54">
        <v>0.27800000000000002</v>
      </c>
      <c r="J606">
        <v>1000</v>
      </c>
      <c r="K606">
        <v>1.7</v>
      </c>
      <c r="L606" s="111">
        <v>10</v>
      </c>
      <c r="M606" s="209">
        <v>60000000</v>
      </c>
      <c r="N606" s="21"/>
      <c r="O606" s="111">
        <v>100000</v>
      </c>
      <c r="P606" s="21"/>
      <c r="Q606">
        <v>3</v>
      </c>
      <c r="R606" t="s">
        <v>1074</v>
      </c>
      <c r="T606" s="111">
        <v>1380</v>
      </c>
    </row>
    <row r="607" spans="1:20">
      <c r="A607" s="21" t="s">
        <v>716</v>
      </c>
      <c r="B607" s="111">
        <f t="shared" si="9"/>
        <v>0.16203703703703703</v>
      </c>
      <c r="C607" t="s">
        <v>982</v>
      </c>
      <c r="D607" s="21" t="s">
        <v>717</v>
      </c>
      <c r="E607" s="21">
        <v>1541</v>
      </c>
      <c r="F607" s="21">
        <v>2830</v>
      </c>
      <c r="G607" s="111">
        <v>1.8E-10</v>
      </c>
      <c r="H607" s="111">
        <v>1.8999999999999999E-10</v>
      </c>
      <c r="I607" s="54">
        <v>0.17399999999999999</v>
      </c>
      <c r="J607">
        <v>1000</v>
      </c>
      <c r="K607">
        <v>1.4</v>
      </c>
      <c r="L607" s="111">
        <v>10</v>
      </c>
      <c r="M607" s="209">
        <v>30000000</v>
      </c>
      <c r="N607" s="21"/>
      <c r="O607" s="111">
        <v>50000</v>
      </c>
      <c r="P607" s="21"/>
      <c r="Q607">
        <v>3</v>
      </c>
      <c r="T607" s="111">
        <v>14000</v>
      </c>
    </row>
    <row r="608" spans="1:20">
      <c r="A608" s="21" t="s">
        <v>718</v>
      </c>
      <c r="B608" s="111">
        <f t="shared" si="9"/>
        <v>0.16550925925925927</v>
      </c>
      <c r="C608" t="s">
        <v>982</v>
      </c>
      <c r="D608" s="21" t="s">
        <v>717</v>
      </c>
      <c r="E608" s="21">
        <v>1541</v>
      </c>
      <c r="F608" s="21">
        <v>2830</v>
      </c>
      <c r="G608" s="111">
        <v>3E-10</v>
      </c>
      <c r="H608" s="111">
        <v>3.4999999999999998E-10</v>
      </c>
      <c r="I608" s="54">
        <v>0.32400000000000001</v>
      </c>
      <c r="J608">
        <v>1000</v>
      </c>
      <c r="K608">
        <v>1.7</v>
      </c>
      <c r="L608" s="111">
        <v>10</v>
      </c>
      <c r="M608" s="209">
        <v>20000000</v>
      </c>
      <c r="N608" s="21"/>
      <c r="O608" s="111">
        <v>30000</v>
      </c>
      <c r="P608" s="21"/>
      <c r="Q608">
        <v>3</v>
      </c>
      <c r="T608" s="111">
        <v>14300</v>
      </c>
    </row>
    <row r="609" spans="1:20">
      <c r="A609" s="21" t="s">
        <v>719</v>
      </c>
      <c r="B609" s="111">
        <f t="shared" si="9"/>
        <v>2.4421296296296298</v>
      </c>
      <c r="C609" t="s">
        <v>993</v>
      </c>
      <c r="D609" s="21" t="s">
        <v>717</v>
      </c>
      <c r="E609" s="21">
        <v>1541</v>
      </c>
      <c r="F609" s="21">
        <v>2830</v>
      </c>
      <c r="G609" s="111">
        <v>2.0000000000000001E-9</v>
      </c>
      <c r="H609" s="111">
        <v>2.4E-9</v>
      </c>
      <c r="I609" s="54">
        <v>4.4999999999999998E-2</v>
      </c>
      <c r="J609">
        <v>200</v>
      </c>
      <c r="K609">
        <v>0.2</v>
      </c>
      <c r="L609" s="111">
        <v>10</v>
      </c>
      <c r="M609" s="209">
        <v>3000000</v>
      </c>
      <c r="N609" s="21"/>
      <c r="O609" s="111">
        <v>4000</v>
      </c>
      <c r="P609" s="21"/>
      <c r="Q609">
        <v>30</v>
      </c>
      <c r="R609" t="s">
        <v>718</v>
      </c>
      <c r="T609" s="111">
        <v>211000</v>
      </c>
    </row>
    <row r="610" spans="1:20">
      <c r="A610" s="21" t="s">
        <v>720</v>
      </c>
      <c r="B610" s="111">
        <f t="shared" si="9"/>
        <v>83.796296296296291</v>
      </c>
      <c r="C610" t="s">
        <v>981</v>
      </c>
      <c r="D610" s="21" t="s">
        <v>717</v>
      </c>
      <c r="E610" s="21">
        <v>1541</v>
      </c>
      <c r="F610" s="21">
        <v>2830</v>
      </c>
      <c r="G610" s="111">
        <v>4.8E-9</v>
      </c>
      <c r="H610" s="111">
        <v>1.5E-9</v>
      </c>
      <c r="I610" s="54">
        <v>0.29899999999999999</v>
      </c>
      <c r="J610">
        <v>1000</v>
      </c>
      <c r="K610">
        <v>1.2</v>
      </c>
      <c r="L610" s="111">
        <v>0.1</v>
      </c>
      <c r="M610" s="209">
        <v>1000000</v>
      </c>
      <c r="N610" s="21"/>
      <c r="O610" s="111">
        <v>2000</v>
      </c>
      <c r="P610" s="21"/>
      <c r="Q610">
        <v>3</v>
      </c>
      <c r="T610" s="111">
        <v>7240000</v>
      </c>
    </row>
    <row r="611" spans="1:20">
      <c r="A611" s="21" t="s">
        <v>721</v>
      </c>
      <c r="B611" s="111">
        <f t="shared" si="9"/>
        <v>3.3449074074074074</v>
      </c>
      <c r="C611" t="s">
        <v>981</v>
      </c>
      <c r="D611" s="21" t="s">
        <v>717</v>
      </c>
      <c r="E611" s="21">
        <v>1541</v>
      </c>
      <c r="F611" s="21">
        <v>2830</v>
      </c>
      <c r="G611" s="111">
        <v>7.2999999999999996E-10</v>
      </c>
      <c r="H611" s="111">
        <v>5.4E-10</v>
      </c>
      <c r="I611" s="54">
        <v>1.7000000000000001E-2</v>
      </c>
      <c r="J611">
        <v>1000</v>
      </c>
      <c r="K611">
        <v>1.3</v>
      </c>
      <c r="L611" s="111">
        <v>100</v>
      </c>
      <c r="M611" s="209">
        <v>7000000</v>
      </c>
      <c r="N611" s="21"/>
      <c r="O611" s="111">
        <v>10000</v>
      </c>
      <c r="P611" s="21"/>
      <c r="Q611">
        <v>3</v>
      </c>
      <c r="T611" s="111">
        <v>289000</v>
      </c>
    </row>
    <row r="612" spans="1:20">
      <c r="A612" s="21" t="s">
        <v>722</v>
      </c>
      <c r="B612" s="111">
        <f t="shared" si="9"/>
        <v>1.8171296296296295</v>
      </c>
      <c r="C612" t="s">
        <v>981</v>
      </c>
      <c r="D612" s="21" t="s">
        <v>717</v>
      </c>
      <c r="E612" s="21">
        <v>1541</v>
      </c>
      <c r="F612" s="21">
        <v>2830</v>
      </c>
      <c r="G612" s="111">
        <v>1.6000000000000001E-9</v>
      </c>
      <c r="H612" s="111">
        <v>1.6999999999999999E-9</v>
      </c>
      <c r="I612" s="54">
        <v>0.495</v>
      </c>
      <c r="J612">
        <v>2000</v>
      </c>
      <c r="K612">
        <v>1.7</v>
      </c>
      <c r="L612" s="111">
        <v>1</v>
      </c>
      <c r="M612" s="209">
        <v>3000000</v>
      </c>
      <c r="N612" s="21"/>
      <c r="O612" s="111">
        <v>5000</v>
      </c>
      <c r="P612" s="21"/>
      <c r="Q612">
        <v>3</v>
      </c>
      <c r="T612" s="111">
        <v>157000</v>
      </c>
    </row>
    <row r="613" spans="1:20">
      <c r="A613" s="21" t="s">
        <v>723</v>
      </c>
      <c r="B613" s="111">
        <f t="shared" si="9"/>
        <v>3.9699074074074074E-2</v>
      </c>
      <c r="C613" t="s">
        <v>981</v>
      </c>
      <c r="D613" s="21" t="s">
        <v>717</v>
      </c>
      <c r="E613" s="21">
        <v>1541</v>
      </c>
      <c r="F613" s="21">
        <v>2830</v>
      </c>
      <c r="G613" s="111">
        <v>6.0999999999999996E-11</v>
      </c>
      <c r="H613" s="111">
        <v>8.2000000000000001E-11</v>
      </c>
      <c r="I613" s="54">
        <v>1E-3</v>
      </c>
      <c r="J613">
        <v>1000</v>
      </c>
      <c r="K613">
        <v>1.6</v>
      </c>
      <c r="L613" s="111">
        <v>1000</v>
      </c>
      <c r="M613" s="209">
        <v>80000000</v>
      </c>
      <c r="N613" s="21"/>
      <c r="O613" s="111">
        <v>100000</v>
      </c>
      <c r="P613" s="21"/>
      <c r="Q613">
        <v>3</v>
      </c>
      <c r="T613" s="111">
        <v>3430</v>
      </c>
    </row>
    <row r="614" spans="1:20">
      <c r="A614" s="21" t="s">
        <v>724</v>
      </c>
      <c r="B614" s="111">
        <f t="shared" si="9"/>
        <v>2.8587962962962964E-2</v>
      </c>
      <c r="C614" t="s">
        <v>982</v>
      </c>
      <c r="D614" s="21" t="s">
        <v>725</v>
      </c>
      <c r="E614" s="21">
        <v>217</v>
      </c>
      <c r="F614" s="21">
        <v>680</v>
      </c>
      <c r="G614" s="111">
        <v>1.2E-10</v>
      </c>
      <c r="H614" s="111">
        <v>1.4000000000000001E-10</v>
      </c>
      <c r="I614" s="54">
        <v>0.158</v>
      </c>
      <c r="J614">
        <v>900</v>
      </c>
      <c r="K614">
        <v>1.3</v>
      </c>
      <c r="L614" s="111">
        <v>10</v>
      </c>
      <c r="M614" s="209">
        <v>40000000</v>
      </c>
      <c r="N614" s="21"/>
      <c r="O614" s="111">
        <v>70000</v>
      </c>
      <c r="P614" s="21"/>
      <c r="Q614">
        <v>3</v>
      </c>
      <c r="R614" t="s">
        <v>96</v>
      </c>
      <c r="T614" s="111">
        <v>2470</v>
      </c>
    </row>
    <row r="615" spans="1:20">
      <c r="A615" s="21" t="s">
        <v>726</v>
      </c>
      <c r="B615" s="111">
        <f t="shared" si="9"/>
        <v>0.29745370370370372</v>
      </c>
      <c r="C615" t="s">
        <v>982</v>
      </c>
      <c r="D615" s="21" t="s">
        <v>725</v>
      </c>
      <c r="E615" s="21">
        <v>217</v>
      </c>
      <c r="F615" s="21">
        <v>680</v>
      </c>
      <c r="G615" s="111">
        <v>2.4E-10</v>
      </c>
      <c r="H615" s="111">
        <v>3.9E-10</v>
      </c>
      <c r="I615" s="54">
        <v>0.17399999999999999</v>
      </c>
      <c r="J615">
        <v>900</v>
      </c>
      <c r="K615">
        <v>1.2</v>
      </c>
      <c r="L615" s="111">
        <v>10</v>
      </c>
      <c r="M615" s="209">
        <v>20000000</v>
      </c>
      <c r="N615" s="21"/>
      <c r="O615" s="111">
        <v>30000</v>
      </c>
      <c r="P615" s="21"/>
      <c r="Q615">
        <v>3</v>
      </c>
      <c r="R615" t="s">
        <v>99</v>
      </c>
      <c r="T615" s="111">
        <v>25700</v>
      </c>
    </row>
    <row r="616" spans="1:20">
      <c r="A616" s="21" t="s">
        <v>727</v>
      </c>
      <c r="B616" s="111">
        <f t="shared" si="9"/>
        <v>2.7662037037037037E-2</v>
      </c>
      <c r="C616" t="s">
        <v>1004</v>
      </c>
      <c r="D616" s="21" t="s">
        <v>725</v>
      </c>
      <c r="E616" s="21">
        <v>217</v>
      </c>
      <c r="F616" s="21">
        <v>680</v>
      </c>
      <c r="G616" s="111">
        <v>2.7E-11</v>
      </c>
      <c r="H616" s="111">
        <v>4.1000000000000001E-11</v>
      </c>
      <c r="I616" s="54">
        <v>3.7999999999999999E-2</v>
      </c>
      <c r="J616">
        <v>300</v>
      </c>
      <c r="K616">
        <v>0.4</v>
      </c>
      <c r="L616" s="111">
        <v>100</v>
      </c>
      <c r="M616" s="209">
        <v>200000000</v>
      </c>
      <c r="N616" s="21"/>
      <c r="O616" s="111">
        <v>300000</v>
      </c>
      <c r="P616" s="21"/>
      <c r="Q616">
        <v>10</v>
      </c>
      <c r="R616" t="s">
        <v>726</v>
      </c>
      <c r="T616" s="111">
        <v>2390</v>
      </c>
    </row>
    <row r="617" spans="1:20">
      <c r="A617" s="21" t="s">
        <v>728</v>
      </c>
      <c r="B617" s="111">
        <f t="shared" si="9"/>
        <v>119.21296296296296</v>
      </c>
      <c r="C617" t="s">
        <v>984</v>
      </c>
      <c r="D617" s="21" t="s">
        <v>725</v>
      </c>
      <c r="E617" s="21">
        <v>217</v>
      </c>
      <c r="F617" s="21">
        <v>680</v>
      </c>
      <c r="G617" s="111">
        <v>1.6999999999999999E-9</v>
      </c>
      <c r="H617" s="111">
        <v>2.6000000000000001E-9</v>
      </c>
      <c r="I617" s="54">
        <v>6.4000000000000001E-2</v>
      </c>
      <c r="J617">
        <v>80</v>
      </c>
      <c r="K617">
        <v>0.1</v>
      </c>
      <c r="L617" s="111">
        <v>1</v>
      </c>
      <c r="M617" s="209">
        <v>3000000</v>
      </c>
      <c r="N617" s="21"/>
      <c r="O617" s="111">
        <v>5000</v>
      </c>
      <c r="P617" s="21"/>
      <c r="Q617">
        <v>100</v>
      </c>
      <c r="T617" s="111">
        <v>10300000</v>
      </c>
    </row>
    <row r="618" spans="1:20">
      <c r="A618" s="21" t="s">
        <v>729</v>
      </c>
      <c r="B618" s="111">
        <f t="shared" si="9"/>
        <v>107638888.8888889</v>
      </c>
      <c r="C618" t="s">
        <v>91</v>
      </c>
      <c r="D618" s="21" t="s">
        <v>725</v>
      </c>
      <c r="E618" s="21">
        <v>217</v>
      </c>
      <c r="F618" s="21">
        <v>680</v>
      </c>
      <c r="G618" s="111">
        <v>3.1E-9</v>
      </c>
      <c r="H618" s="111">
        <v>2.8999999999999999E-9</v>
      </c>
      <c r="I618" s="54">
        <v>1E-3</v>
      </c>
      <c r="J618">
        <v>200</v>
      </c>
      <c r="K618">
        <v>0.4</v>
      </c>
      <c r="L618" s="111">
        <v>0.1</v>
      </c>
      <c r="M618" s="209">
        <v>2000000</v>
      </c>
      <c r="N618" s="21"/>
      <c r="O618" s="111">
        <v>3000</v>
      </c>
      <c r="P618" s="21"/>
      <c r="Q618">
        <v>10</v>
      </c>
      <c r="T618" s="111">
        <v>9300000000000</v>
      </c>
    </row>
    <row r="619" spans="1:20">
      <c r="A619" s="21" t="s">
        <v>730</v>
      </c>
      <c r="B619" s="111">
        <f t="shared" si="9"/>
        <v>1.2847222222222222E-2</v>
      </c>
      <c r="C619" t="s">
        <v>981</v>
      </c>
      <c r="D619" s="21" t="s">
        <v>725</v>
      </c>
      <c r="E619" s="21">
        <v>217</v>
      </c>
      <c r="F619" s="21">
        <v>680</v>
      </c>
      <c r="G619" s="111">
        <v>2.4000000000000001E-11</v>
      </c>
      <c r="H619" s="111">
        <v>2.7E-11</v>
      </c>
      <c r="I619" s="54">
        <v>2E-3</v>
      </c>
      <c r="J619">
        <v>1000</v>
      </c>
      <c r="K619">
        <v>1.6</v>
      </c>
      <c r="L619" s="111">
        <v>1000</v>
      </c>
      <c r="M619" s="209">
        <v>200000000</v>
      </c>
      <c r="N619" s="21"/>
      <c r="O619" s="111">
        <v>300000</v>
      </c>
      <c r="P619" s="21"/>
      <c r="Q619">
        <v>3</v>
      </c>
      <c r="T619" s="111">
        <v>1110</v>
      </c>
    </row>
    <row r="620" spans="1:20">
      <c r="A620" s="21" t="s">
        <v>731</v>
      </c>
      <c r="B620" s="111">
        <f t="shared" si="9"/>
        <v>3.9814814814814817E-2</v>
      </c>
      <c r="C620" t="s">
        <v>1010</v>
      </c>
      <c r="D620" s="21" t="s">
        <v>725</v>
      </c>
      <c r="E620" s="21">
        <v>217</v>
      </c>
      <c r="F620" s="21">
        <v>680</v>
      </c>
      <c r="G620" s="111">
        <v>6.7999999999999998E-11</v>
      </c>
      <c r="H620" s="111">
        <v>5.9000000000000003E-11</v>
      </c>
      <c r="I620" s="54">
        <v>4.0000000000000001E-3</v>
      </c>
      <c r="J620">
        <v>100</v>
      </c>
      <c r="K620">
        <v>1.1000000000000001</v>
      </c>
      <c r="L620" s="111">
        <v>1000</v>
      </c>
      <c r="M620" s="209">
        <v>70000000</v>
      </c>
      <c r="N620" s="21"/>
      <c r="O620" s="111">
        <v>100000</v>
      </c>
      <c r="P620" s="21"/>
      <c r="Q620">
        <v>3</v>
      </c>
      <c r="R620" t="s">
        <v>730</v>
      </c>
      <c r="T620" s="111">
        <v>3440</v>
      </c>
    </row>
    <row r="621" spans="1:20">
      <c r="A621" s="21" t="s">
        <v>732</v>
      </c>
      <c r="B621" s="111">
        <f t="shared" si="9"/>
        <v>1.5509259259259259E-2</v>
      </c>
      <c r="C621" t="s">
        <v>981</v>
      </c>
      <c r="D621" s="21" t="s">
        <v>725</v>
      </c>
      <c r="E621" s="21">
        <v>217</v>
      </c>
      <c r="F621" s="21">
        <v>680</v>
      </c>
      <c r="G621" s="111">
        <v>5.2999999999999998E-11</v>
      </c>
      <c r="H621" s="111">
        <v>5.0999999999999998E-11</v>
      </c>
      <c r="I621" s="54">
        <v>0.36199999999999999</v>
      </c>
      <c r="J621">
        <v>1000</v>
      </c>
      <c r="K621">
        <v>1.7</v>
      </c>
      <c r="L621" s="111">
        <v>10</v>
      </c>
      <c r="M621" s="209">
        <v>90000000</v>
      </c>
      <c r="N621" s="21"/>
      <c r="O621" s="111">
        <v>200000</v>
      </c>
      <c r="P621" s="21"/>
      <c r="Q621">
        <v>3</v>
      </c>
      <c r="R621" t="s">
        <v>162</v>
      </c>
      <c r="T621" s="111">
        <v>1340</v>
      </c>
    </row>
    <row r="622" spans="1:20">
      <c r="A622" s="21" t="s">
        <v>733</v>
      </c>
      <c r="B622" s="111">
        <f t="shared" si="9"/>
        <v>0.10925925925925926</v>
      </c>
      <c r="C622" t="s">
        <v>981</v>
      </c>
      <c r="D622" s="21" t="s">
        <v>734</v>
      </c>
      <c r="E622" s="21">
        <v>1420</v>
      </c>
      <c r="F622" s="21">
        <v>2600</v>
      </c>
      <c r="G622" s="111">
        <v>1.0999999999999999E-10</v>
      </c>
      <c r="H622" s="111">
        <v>1.5999999999999999E-10</v>
      </c>
      <c r="I622" s="54">
        <v>1E-3</v>
      </c>
      <c r="J622">
        <v>1000</v>
      </c>
      <c r="K622">
        <v>1.6</v>
      </c>
      <c r="L622" s="111">
        <v>1000</v>
      </c>
      <c r="M622" s="209">
        <v>50000000</v>
      </c>
      <c r="N622" s="21"/>
      <c r="O622" s="111">
        <v>80000</v>
      </c>
      <c r="P622" s="21"/>
      <c r="Q622">
        <v>3</v>
      </c>
      <c r="T622" s="111">
        <v>9440</v>
      </c>
    </row>
    <row r="623" spans="1:20">
      <c r="A623" s="21" t="s">
        <v>735</v>
      </c>
      <c r="B623" s="111">
        <f t="shared" si="9"/>
        <v>48148.148148148146</v>
      </c>
      <c r="C623" t="s">
        <v>91</v>
      </c>
      <c r="D623" s="21" t="s">
        <v>734</v>
      </c>
      <c r="E623" s="21">
        <v>1420</v>
      </c>
      <c r="F623" s="21">
        <v>2600</v>
      </c>
      <c r="G623" s="111">
        <v>5.5000000000000003E-8</v>
      </c>
      <c r="H623" s="111">
        <v>5.6000000000000003E-10</v>
      </c>
      <c r="I623" s="54">
        <v>1E-3</v>
      </c>
      <c r="J623">
        <v>500</v>
      </c>
      <c r="K623">
        <v>0.6</v>
      </c>
      <c r="L623" s="111">
        <v>100</v>
      </c>
      <c r="M623" s="209">
        <v>90000</v>
      </c>
      <c r="N623" s="21"/>
      <c r="O623" s="111">
        <v>200</v>
      </c>
      <c r="P623" s="21"/>
      <c r="Q623">
        <v>10</v>
      </c>
      <c r="R623" t="s">
        <v>544</v>
      </c>
      <c r="T623" s="111">
        <v>4160000000</v>
      </c>
    </row>
    <row r="624" spans="1:20">
      <c r="A624" s="21" t="s">
        <v>736</v>
      </c>
      <c r="B624" s="111">
        <f t="shared" si="9"/>
        <v>7.083333333333333E-3</v>
      </c>
      <c r="C624" t="s">
        <v>982</v>
      </c>
      <c r="D624" s="21" t="s">
        <v>186</v>
      </c>
      <c r="E624" s="21">
        <v>1072</v>
      </c>
      <c r="F624" s="21">
        <v>1803</v>
      </c>
      <c r="G624" s="111">
        <v>2.7E-11</v>
      </c>
      <c r="H624" s="111">
        <v>3.9000000000000001E-11</v>
      </c>
      <c r="I624" s="54">
        <v>0.28699999999999998</v>
      </c>
      <c r="J624">
        <v>500</v>
      </c>
      <c r="K624">
        <v>1</v>
      </c>
      <c r="L624" s="111">
        <v>10</v>
      </c>
      <c r="M624" s="209">
        <v>200000000</v>
      </c>
      <c r="N624" s="21"/>
      <c r="O624" s="111">
        <v>300000</v>
      </c>
      <c r="P624" s="21"/>
      <c r="Q624">
        <v>10</v>
      </c>
      <c r="R624" t="s">
        <v>575</v>
      </c>
      <c r="T624" s="111">
        <v>612</v>
      </c>
    </row>
    <row r="625" spans="1:20">
      <c r="A625" s="21" t="s">
        <v>737</v>
      </c>
      <c r="B625" s="111">
        <f t="shared" si="9"/>
        <v>1.5740740740740739E-2</v>
      </c>
      <c r="C625" t="s">
        <v>983</v>
      </c>
      <c r="D625" s="21" t="s">
        <v>186</v>
      </c>
      <c r="E625" s="21">
        <v>1072</v>
      </c>
      <c r="F625" s="21">
        <v>1803</v>
      </c>
      <c r="G625" s="111">
        <v>5.6E-11</v>
      </c>
      <c r="H625" s="111">
        <v>6.4999999999999995E-11</v>
      </c>
      <c r="I625" s="54">
        <v>0.33800000000000002</v>
      </c>
      <c r="J625">
        <v>900</v>
      </c>
      <c r="K625">
        <v>1.1000000000000001</v>
      </c>
      <c r="L625" s="111">
        <v>10</v>
      </c>
      <c r="M625" s="209">
        <v>90000000</v>
      </c>
      <c r="N625" s="21"/>
      <c r="O625" s="111">
        <v>100000</v>
      </c>
      <c r="P625" s="21"/>
      <c r="Q625">
        <v>3</v>
      </c>
      <c r="R625" t="s">
        <v>1075</v>
      </c>
      <c r="T625" s="111">
        <v>1360</v>
      </c>
    </row>
    <row r="626" spans="1:20">
      <c r="A626" s="21" t="s">
        <v>738</v>
      </c>
      <c r="B626" s="111">
        <f t="shared" si="9"/>
        <v>5.0347222222222224E-2</v>
      </c>
      <c r="C626" t="s">
        <v>982</v>
      </c>
      <c r="D626" s="21" t="s">
        <v>186</v>
      </c>
      <c r="E626" s="21">
        <v>1072</v>
      </c>
      <c r="F626" s="21">
        <v>1803</v>
      </c>
      <c r="G626" s="111">
        <v>1.0999999999999999E-10</v>
      </c>
      <c r="H626" s="111">
        <v>1.8999999999999999E-10</v>
      </c>
      <c r="I626" s="54">
        <v>0.752</v>
      </c>
      <c r="J626">
        <v>800</v>
      </c>
      <c r="K626">
        <v>1.5</v>
      </c>
      <c r="L626" s="111">
        <v>100</v>
      </c>
      <c r="M626" s="209">
        <v>50000000</v>
      </c>
      <c r="N626" s="21"/>
      <c r="O626" s="111">
        <v>80000</v>
      </c>
      <c r="P626" s="21"/>
      <c r="Q626">
        <v>3</v>
      </c>
      <c r="T626" s="111">
        <v>4350</v>
      </c>
    </row>
    <row r="627" spans="1:20">
      <c r="A627" s="21" t="s">
        <v>739</v>
      </c>
      <c r="B627" s="111">
        <f t="shared" si="9"/>
        <v>340.27777777777777</v>
      </c>
      <c r="C627" t="s">
        <v>984</v>
      </c>
      <c r="D627" s="21" t="s">
        <v>186</v>
      </c>
      <c r="E627" s="21">
        <v>1072</v>
      </c>
      <c r="F627" s="21">
        <v>1803</v>
      </c>
      <c r="G627" s="111">
        <v>1.0999999999999999E-9</v>
      </c>
      <c r="H627" s="111">
        <v>2.1E-10</v>
      </c>
      <c r="I627" s="54">
        <v>2.5999999999999999E-2</v>
      </c>
      <c r="J627">
        <v>20</v>
      </c>
      <c r="K627">
        <v>0.1</v>
      </c>
      <c r="L627" s="111">
        <v>100</v>
      </c>
      <c r="M627" s="209">
        <v>5000000</v>
      </c>
      <c r="N627" s="21"/>
      <c r="O627" s="111">
        <v>8000</v>
      </c>
      <c r="P627" s="21"/>
      <c r="Q627">
        <v>1000</v>
      </c>
      <c r="R627" t="s">
        <v>579</v>
      </c>
      <c r="T627" s="111">
        <v>29400000</v>
      </c>
    </row>
    <row r="628" spans="1:20">
      <c r="A628" s="21" t="s">
        <v>740</v>
      </c>
      <c r="B628" s="111">
        <f t="shared" si="9"/>
        <v>37615740740.740738</v>
      </c>
      <c r="C628" t="s">
        <v>1011</v>
      </c>
      <c r="D628" s="21" t="s">
        <v>186</v>
      </c>
      <c r="E628" s="21">
        <v>1072</v>
      </c>
      <c r="F628" s="21">
        <v>1803</v>
      </c>
      <c r="G628" s="111">
        <v>6.7000000000000002E-6</v>
      </c>
      <c r="H628" s="111">
        <v>5.4E-8</v>
      </c>
      <c r="I628" s="54">
        <v>1E-3</v>
      </c>
      <c r="J628">
        <v>1</v>
      </c>
      <c r="K628">
        <v>0.1</v>
      </c>
      <c r="L628" s="111">
        <v>1</v>
      </c>
      <c r="M628" s="209">
        <v>700</v>
      </c>
      <c r="N628" s="21"/>
      <c r="O628" s="111">
        <v>1</v>
      </c>
      <c r="P628" s="21"/>
      <c r="Q628">
        <v>3</v>
      </c>
      <c r="T628" s="111">
        <v>3250000000000000</v>
      </c>
    </row>
    <row r="629" spans="1:20">
      <c r="A629" s="21" t="s">
        <v>741</v>
      </c>
      <c r="B629" s="111">
        <f t="shared" si="9"/>
        <v>38657407407407.406</v>
      </c>
      <c r="C629" t="s">
        <v>1011</v>
      </c>
      <c r="D629" s="21" t="s">
        <v>186</v>
      </c>
      <c r="E629" s="21">
        <v>1072</v>
      </c>
      <c r="F629" s="21">
        <v>1803</v>
      </c>
      <c r="G629" s="111">
        <v>6.1E-6</v>
      </c>
      <c r="H629" s="111">
        <v>4.9000000000000002E-8</v>
      </c>
      <c r="I629" s="54">
        <v>1E-3</v>
      </c>
      <c r="J629">
        <v>1</v>
      </c>
      <c r="K629">
        <v>0.1</v>
      </c>
      <c r="L629" s="111">
        <v>1</v>
      </c>
      <c r="M629" s="209">
        <v>800</v>
      </c>
      <c r="N629" s="21"/>
      <c r="O629" s="111">
        <v>1</v>
      </c>
      <c r="P629" s="21"/>
      <c r="Q629">
        <v>3</v>
      </c>
      <c r="T629" s="111">
        <v>3.34E+18</v>
      </c>
    </row>
    <row r="630" spans="1:20">
      <c r="A630" s="21" t="s">
        <v>742</v>
      </c>
      <c r="B630" s="111">
        <f t="shared" si="9"/>
        <v>32870.370370370372</v>
      </c>
      <c r="C630" t="s">
        <v>91</v>
      </c>
      <c r="D630" s="21" t="s">
        <v>186</v>
      </c>
      <c r="E630" s="21">
        <v>1072</v>
      </c>
      <c r="F630" s="21">
        <v>1803</v>
      </c>
      <c r="G630" s="111">
        <v>2.6000000000000001E-9</v>
      </c>
      <c r="H630" s="111">
        <v>9.7999999999999998E-11</v>
      </c>
      <c r="I630" s="54">
        <v>1E-3</v>
      </c>
      <c r="J630">
        <v>1</v>
      </c>
      <c r="K630">
        <v>0.1</v>
      </c>
      <c r="L630" s="111">
        <v>1000</v>
      </c>
      <c r="M630" s="209">
        <v>2000000</v>
      </c>
      <c r="N630" s="21"/>
      <c r="O630" s="111">
        <v>3000</v>
      </c>
      <c r="P630" s="21"/>
      <c r="Q630">
        <v>1000</v>
      </c>
      <c r="T630" s="111">
        <v>2840000000</v>
      </c>
    </row>
    <row r="631" spans="1:20">
      <c r="A631" s="21" t="s">
        <v>743</v>
      </c>
      <c r="B631" s="111">
        <f t="shared" si="9"/>
        <v>1.9328703703703705</v>
      </c>
      <c r="C631" t="s">
        <v>981</v>
      </c>
      <c r="D631" s="21" t="s">
        <v>186</v>
      </c>
      <c r="E631" s="21">
        <v>1072</v>
      </c>
      <c r="F631" s="21">
        <v>1803</v>
      </c>
      <c r="G631" s="111">
        <v>6.8000000000000003E-10</v>
      </c>
      <c r="H631" s="111">
        <v>7.4000000000000003E-10</v>
      </c>
      <c r="I631" s="54">
        <v>1.6E-2</v>
      </c>
      <c r="J631">
        <v>1000</v>
      </c>
      <c r="K631">
        <v>1.6</v>
      </c>
      <c r="L631" s="111">
        <v>100</v>
      </c>
      <c r="M631" s="209">
        <v>7000000</v>
      </c>
      <c r="N631" s="21"/>
      <c r="O631" s="111">
        <v>10000</v>
      </c>
      <c r="P631" s="21"/>
      <c r="Q631">
        <v>3</v>
      </c>
      <c r="T631" s="111">
        <v>167000</v>
      </c>
    </row>
    <row r="632" spans="1:20">
      <c r="A632" s="21" t="s">
        <v>744</v>
      </c>
      <c r="B632" s="111">
        <f t="shared" si="9"/>
        <v>1.5509259259259259E-2</v>
      </c>
      <c r="C632" t="s">
        <v>981</v>
      </c>
      <c r="D632" s="21" t="s">
        <v>186</v>
      </c>
      <c r="E632" s="21">
        <v>1072</v>
      </c>
      <c r="F632" s="21">
        <v>1803</v>
      </c>
      <c r="G632" s="111">
        <v>2.8E-11</v>
      </c>
      <c r="H632" s="111">
        <v>2.9E-11</v>
      </c>
      <c r="I632" s="54">
        <v>1.9E-2</v>
      </c>
      <c r="J632">
        <v>1000</v>
      </c>
      <c r="K632">
        <v>1.6</v>
      </c>
      <c r="L632" s="111">
        <v>100</v>
      </c>
      <c r="M632" s="209">
        <v>200000000</v>
      </c>
      <c r="N632" s="21"/>
      <c r="O632" s="111">
        <v>300000</v>
      </c>
      <c r="P632" s="21"/>
      <c r="Q632">
        <v>3</v>
      </c>
      <c r="R632" t="s">
        <v>284</v>
      </c>
      <c r="T632" s="111">
        <v>1340</v>
      </c>
    </row>
    <row r="633" spans="1:20">
      <c r="A633" s="21" t="s">
        <v>745</v>
      </c>
      <c r="B633" s="111">
        <f t="shared" si="9"/>
        <v>0.39120370370370372</v>
      </c>
      <c r="C633" t="s">
        <v>981</v>
      </c>
      <c r="D633" s="21" t="s">
        <v>186</v>
      </c>
      <c r="E633" s="21">
        <v>1072</v>
      </c>
      <c r="F633" s="21">
        <v>1803</v>
      </c>
      <c r="G633" s="111">
        <v>2.8000000000000002E-10</v>
      </c>
      <c r="H633" s="111">
        <v>2.5000000000000002E-10</v>
      </c>
      <c r="I633" s="54">
        <v>2.1999999999999999E-2</v>
      </c>
      <c r="J633">
        <v>1000</v>
      </c>
      <c r="K633">
        <v>1.4</v>
      </c>
      <c r="L633" s="111">
        <v>100</v>
      </c>
      <c r="M633" s="209">
        <v>20000000</v>
      </c>
      <c r="N633" s="21"/>
      <c r="O633" s="111">
        <v>30000</v>
      </c>
      <c r="P633" s="21"/>
      <c r="Q633">
        <v>3</v>
      </c>
      <c r="R633" t="s">
        <v>285</v>
      </c>
      <c r="T633" s="111">
        <v>33800</v>
      </c>
    </row>
    <row r="634" spans="1:20">
      <c r="A634" s="21" t="s">
        <v>746</v>
      </c>
      <c r="B634" s="111">
        <f t="shared" si="9"/>
        <v>0.17129629629629631</v>
      </c>
      <c r="C634" t="s">
        <v>984</v>
      </c>
      <c r="D634" s="21" t="s">
        <v>747</v>
      </c>
      <c r="E634" s="21">
        <v>232</v>
      </c>
      <c r="F634" s="21">
        <v>2270</v>
      </c>
      <c r="G634" s="111">
        <v>2.5999999999999998E-10</v>
      </c>
      <c r="H634" s="111">
        <v>3.4999999999999998E-10</v>
      </c>
      <c r="I634" s="54">
        <v>6.4000000000000001E-2</v>
      </c>
      <c r="J634">
        <v>70</v>
      </c>
      <c r="K634">
        <v>0.1</v>
      </c>
      <c r="L634" s="111">
        <v>100</v>
      </c>
      <c r="M634" s="209">
        <v>20000000</v>
      </c>
      <c r="N634" s="21"/>
      <c r="O634" s="111">
        <v>30000</v>
      </c>
      <c r="P634" s="21"/>
      <c r="Q634">
        <v>100</v>
      </c>
      <c r="R634" t="s">
        <v>391</v>
      </c>
      <c r="T634" s="111">
        <v>14800</v>
      </c>
    </row>
    <row r="635" spans="1:20">
      <c r="A635" s="21" t="s">
        <v>748</v>
      </c>
      <c r="B635" s="111">
        <f t="shared" si="9"/>
        <v>2.4537037037037038E-2</v>
      </c>
      <c r="C635" t="s">
        <v>982</v>
      </c>
      <c r="D635" s="21" t="s">
        <v>747</v>
      </c>
      <c r="E635" s="21">
        <v>232</v>
      </c>
      <c r="F635" s="21">
        <v>2270</v>
      </c>
      <c r="G635" s="111">
        <v>2.2000000000000002E-11</v>
      </c>
      <c r="H635" s="111">
        <v>2.3000000000000001E-11</v>
      </c>
      <c r="I635" s="54">
        <v>8.6999999999999994E-2</v>
      </c>
      <c r="J635">
        <v>400</v>
      </c>
      <c r="K635">
        <v>0.6</v>
      </c>
      <c r="L635" s="111">
        <v>100</v>
      </c>
      <c r="M635" s="209">
        <v>200000000</v>
      </c>
      <c r="N635" s="21"/>
      <c r="O635" s="111">
        <v>400000</v>
      </c>
      <c r="P635" s="21"/>
      <c r="Q635">
        <v>10</v>
      </c>
      <c r="R635" t="s">
        <v>392</v>
      </c>
      <c r="T635" s="111">
        <v>2120</v>
      </c>
    </row>
    <row r="636" spans="1:20">
      <c r="A636" s="21" t="s">
        <v>749</v>
      </c>
      <c r="B636" s="111">
        <f t="shared" si="9"/>
        <v>115.04629629629629</v>
      </c>
      <c r="C636" t="s">
        <v>984</v>
      </c>
      <c r="D636" s="21" t="s">
        <v>747</v>
      </c>
      <c r="E636" s="21">
        <v>232</v>
      </c>
      <c r="F636" s="21">
        <v>2270</v>
      </c>
      <c r="G636" s="111">
        <v>1.9000000000000001E-9</v>
      </c>
      <c r="H636" s="111">
        <v>7.2999999999999996E-10</v>
      </c>
      <c r="I636" s="54">
        <v>1.9E-2</v>
      </c>
      <c r="J636">
        <v>4</v>
      </c>
      <c r="K636">
        <v>0.1</v>
      </c>
      <c r="L636" s="111">
        <v>1</v>
      </c>
      <c r="M636" s="209">
        <v>3000000</v>
      </c>
      <c r="N636" s="21"/>
      <c r="O636" s="111">
        <v>4000</v>
      </c>
      <c r="P636" s="21"/>
      <c r="Q636">
        <v>300</v>
      </c>
      <c r="R636" t="s">
        <v>394</v>
      </c>
      <c r="T636" s="111">
        <v>9940000</v>
      </c>
    </row>
    <row r="637" spans="1:20">
      <c r="A637" s="21" t="s">
        <v>750</v>
      </c>
      <c r="B637" s="111">
        <f t="shared" si="9"/>
        <v>13.773148148148149</v>
      </c>
      <c r="C637" t="s">
        <v>992</v>
      </c>
      <c r="D637" s="21" t="s">
        <v>747</v>
      </c>
      <c r="E637" s="21">
        <v>232</v>
      </c>
      <c r="F637" s="21">
        <v>2270</v>
      </c>
      <c r="G637" s="111">
        <v>2.1999999999999998E-9</v>
      </c>
      <c r="H637" s="111">
        <v>7.1000000000000003E-10</v>
      </c>
      <c r="I637" s="54">
        <v>3.7999999999999999E-2</v>
      </c>
      <c r="J637">
        <v>3000</v>
      </c>
      <c r="K637">
        <v>2.4</v>
      </c>
      <c r="L637" s="111">
        <v>100</v>
      </c>
      <c r="M637" s="209">
        <v>2000000</v>
      </c>
      <c r="N637" s="21"/>
      <c r="O637" s="111">
        <v>4000</v>
      </c>
      <c r="P637" s="21"/>
      <c r="Q637">
        <v>3</v>
      </c>
      <c r="T637" s="111">
        <v>1190000</v>
      </c>
    </row>
    <row r="638" spans="1:20">
      <c r="A638" s="21" t="s">
        <v>751</v>
      </c>
      <c r="B638" s="111">
        <f t="shared" si="9"/>
        <v>292.82407407407408</v>
      </c>
      <c r="C638" t="s">
        <v>992</v>
      </c>
      <c r="D638" s="21" t="s">
        <v>747</v>
      </c>
      <c r="E638" s="21">
        <v>232</v>
      </c>
      <c r="F638" s="21">
        <v>2270</v>
      </c>
      <c r="G638" s="111">
        <v>1.5E-9</v>
      </c>
      <c r="H638" s="111">
        <v>3.4000000000000001E-10</v>
      </c>
      <c r="I638" s="54">
        <v>1.0999999999999999E-2</v>
      </c>
      <c r="J638">
        <v>1</v>
      </c>
      <c r="K638">
        <v>0.1</v>
      </c>
      <c r="L638" s="111">
        <v>10</v>
      </c>
      <c r="M638" s="209">
        <v>3000000</v>
      </c>
      <c r="N638" s="21"/>
      <c r="O638" s="111">
        <v>6000</v>
      </c>
      <c r="P638" s="21"/>
      <c r="Q638">
        <v>1000</v>
      </c>
      <c r="T638" s="111">
        <v>25300000</v>
      </c>
    </row>
    <row r="639" spans="1:20">
      <c r="A639" s="21" t="s">
        <v>752</v>
      </c>
      <c r="B639" s="111">
        <f t="shared" si="9"/>
        <v>1.1261574074074074</v>
      </c>
      <c r="C639" t="s">
        <v>91</v>
      </c>
      <c r="D639" s="21" t="s">
        <v>747</v>
      </c>
      <c r="E639" s="21">
        <v>232</v>
      </c>
      <c r="F639" s="21">
        <v>2270</v>
      </c>
      <c r="G639" s="111">
        <v>2.8000000000000002E-10</v>
      </c>
      <c r="H639" s="111">
        <v>2.3000000000000001E-10</v>
      </c>
      <c r="I639" s="54">
        <v>1E-3</v>
      </c>
      <c r="J639">
        <v>1000</v>
      </c>
      <c r="K639">
        <v>1.1000000000000001</v>
      </c>
      <c r="L639" s="111">
        <v>1000</v>
      </c>
      <c r="M639" s="209">
        <v>20000000</v>
      </c>
      <c r="N639" s="21"/>
      <c r="O639" s="111">
        <v>30000</v>
      </c>
      <c r="P639" s="21"/>
      <c r="Q639">
        <v>3</v>
      </c>
      <c r="T639" s="111">
        <v>97300</v>
      </c>
    </row>
    <row r="640" spans="1:20">
      <c r="A640" s="21" t="s">
        <v>753</v>
      </c>
      <c r="B640" s="111">
        <f t="shared" si="9"/>
        <v>15972.222222222223</v>
      </c>
      <c r="C640" t="s">
        <v>999</v>
      </c>
      <c r="D640" s="21" t="s">
        <v>747</v>
      </c>
      <c r="E640" s="21">
        <v>232</v>
      </c>
      <c r="F640" s="21">
        <v>2270</v>
      </c>
      <c r="G640" s="111">
        <v>3.3000000000000002E-9</v>
      </c>
      <c r="H640" s="111">
        <v>3.7999999999999998E-10</v>
      </c>
      <c r="I640" s="54">
        <v>4.0000000000000001E-3</v>
      </c>
      <c r="J640">
        <v>300</v>
      </c>
      <c r="K640">
        <v>0.3</v>
      </c>
      <c r="L640" s="111">
        <v>1</v>
      </c>
      <c r="M640" s="209">
        <v>2000000</v>
      </c>
      <c r="N640" s="21"/>
      <c r="O640" s="111">
        <v>3000</v>
      </c>
      <c r="P640" s="21"/>
      <c r="Q640">
        <v>30</v>
      </c>
      <c r="R640" t="s">
        <v>752</v>
      </c>
      <c r="T640" s="111">
        <v>1380000000</v>
      </c>
    </row>
    <row r="641" spans="1:20">
      <c r="A641" s="21" t="s">
        <v>754</v>
      </c>
      <c r="B641" s="111">
        <f t="shared" si="9"/>
        <v>129.62962962962962</v>
      </c>
      <c r="C641" t="s">
        <v>981</v>
      </c>
      <c r="D641" s="21" t="s">
        <v>747</v>
      </c>
      <c r="E641" s="21">
        <v>232</v>
      </c>
      <c r="F641" s="21">
        <v>2270</v>
      </c>
      <c r="G641" s="111">
        <v>5.5999999999999997E-9</v>
      </c>
      <c r="H641" s="111">
        <v>2.1000000000000002E-9</v>
      </c>
      <c r="I641" s="54">
        <v>1E-3</v>
      </c>
      <c r="J641">
        <v>1000</v>
      </c>
      <c r="K641">
        <v>1.6</v>
      </c>
      <c r="L641" s="111">
        <v>100</v>
      </c>
      <c r="M641" s="209">
        <v>900000</v>
      </c>
      <c r="N641" s="21"/>
      <c r="O641" s="111">
        <v>1000</v>
      </c>
      <c r="P641" s="21"/>
      <c r="Q641">
        <v>3</v>
      </c>
      <c r="T641" s="111">
        <v>11200000</v>
      </c>
    </row>
    <row r="642" spans="1:20">
      <c r="A642" s="21" t="s">
        <v>755</v>
      </c>
      <c r="B642" s="111">
        <f t="shared" si="9"/>
        <v>2.7777777777777776E-2</v>
      </c>
      <c r="C642" t="s">
        <v>981</v>
      </c>
      <c r="D642" s="21" t="s">
        <v>747</v>
      </c>
      <c r="E642" s="21">
        <v>232</v>
      </c>
      <c r="F642" s="21">
        <v>2270</v>
      </c>
      <c r="G642" s="111">
        <v>4.4000000000000003E-11</v>
      </c>
      <c r="H642" s="111">
        <v>3.7999999999999998E-11</v>
      </c>
      <c r="I642" s="54">
        <v>2.4E-2</v>
      </c>
      <c r="J642">
        <v>2000</v>
      </c>
      <c r="K642">
        <v>1.9</v>
      </c>
      <c r="L642" s="111">
        <v>100</v>
      </c>
      <c r="M642" s="209">
        <v>100000000</v>
      </c>
      <c r="N642" s="21"/>
      <c r="O642" s="111">
        <v>200000</v>
      </c>
      <c r="P642" s="21"/>
      <c r="Q642">
        <v>3</v>
      </c>
      <c r="T642" s="111">
        <v>2400</v>
      </c>
    </row>
    <row r="643" spans="1:20">
      <c r="A643" s="21" t="s">
        <v>756</v>
      </c>
      <c r="B643" s="111">
        <f t="shared" si="9"/>
        <v>9.6412037037037042</v>
      </c>
      <c r="C643" t="s">
        <v>981</v>
      </c>
      <c r="D643" s="21" t="s">
        <v>747</v>
      </c>
      <c r="E643" s="21">
        <v>232</v>
      </c>
      <c r="F643" s="21">
        <v>2270</v>
      </c>
      <c r="G643" s="111">
        <v>2.7999999999999998E-9</v>
      </c>
      <c r="H643" s="111">
        <v>3.1E-9</v>
      </c>
      <c r="I643" s="54">
        <v>5.2999999999999999E-2</v>
      </c>
      <c r="J643">
        <v>1000</v>
      </c>
      <c r="K643">
        <v>1.5</v>
      </c>
      <c r="L643" s="111">
        <v>10</v>
      </c>
      <c r="M643" s="209">
        <v>2000000</v>
      </c>
      <c r="N643" s="21"/>
      <c r="O643" s="111">
        <v>3000</v>
      </c>
      <c r="P643" s="21"/>
      <c r="Q643">
        <v>3</v>
      </c>
      <c r="R643" t="s">
        <v>707</v>
      </c>
      <c r="T643" s="111">
        <v>833000</v>
      </c>
    </row>
    <row r="644" spans="1:20">
      <c r="A644" s="21" t="s">
        <v>757</v>
      </c>
      <c r="B644" s="111">
        <f t="shared" si="9"/>
        <v>83912037.03703703</v>
      </c>
      <c r="C644" t="s">
        <v>981</v>
      </c>
      <c r="D644" s="21" t="s">
        <v>747</v>
      </c>
      <c r="E644" s="21">
        <v>232</v>
      </c>
      <c r="F644" s="21">
        <v>2270</v>
      </c>
      <c r="G644" s="111">
        <v>1.7999999999999999E-8</v>
      </c>
      <c r="H644" s="111">
        <v>4.6999999999999999E-9</v>
      </c>
      <c r="I644" s="54">
        <v>1.7000000000000001E-2</v>
      </c>
      <c r="J644">
        <v>1000</v>
      </c>
      <c r="K644">
        <v>1.2</v>
      </c>
      <c r="L644" s="111">
        <v>0.1</v>
      </c>
      <c r="M644" s="209">
        <v>300000</v>
      </c>
      <c r="N644" s="21"/>
      <c r="O644" s="111">
        <v>500</v>
      </c>
      <c r="P644" s="21"/>
      <c r="Q644">
        <v>3</v>
      </c>
      <c r="R644" t="s">
        <v>708</v>
      </c>
      <c r="T644" s="111">
        <v>7250000000000</v>
      </c>
    </row>
    <row r="645" spans="1:20">
      <c r="A645" s="21" t="s">
        <v>758</v>
      </c>
      <c r="B645" s="111">
        <f t="shared" ref="B645:B708" si="10">T645/86400</f>
        <v>8.7499999999999994E-2</v>
      </c>
      <c r="C645" t="s">
        <v>981</v>
      </c>
      <c r="D645" s="21" t="s">
        <v>747</v>
      </c>
      <c r="E645" s="21">
        <v>232</v>
      </c>
      <c r="F645" s="21">
        <v>2270</v>
      </c>
      <c r="G645" s="111">
        <v>2.0000000000000001E-10</v>
      </c>
      <c r="H645" s="111">
        <v>2.0000000000000001E-10</v>
      </c>
      <c r="I645" s="54">
        <v>0.313</v>
      </c>
      <c r="J645">
        <v>1000</v>
      </c>
      <c r="K645">
        <v>1.6</v>
      </c>
      <c r="L645" s="111">
        <v>10</v>
      </c>
      <c r="M645" s="209">
        <v>30000000</v>
      </c>
      <c r="N645" s="21"/>
      <c r="O645" s="111">
        <v>40000</v>
      </c>
      <c r="P645" s="21"/>
      <c r="Q645">
        <v>3</v>
      </c>
      <c r="R645" t="s">
        <v>710</v>
      </c>
      <c r="T645" s="111">
        <v>7560</v>
      </c>
    </row>
    <row r="646" spans="1:20">
      <c r="A646" s="21" t="s">
        <v>759</v>
      </c>
      <c r="B646" s="111">
        <f t="shared" si="10"/>
        <v>4.0972222222222222E-2</v>
      </c>
      <c r="C646" t="s">
        <v>981</v>
      </c>
      <c r="D646" s="21" t="s">
        <v>747</v>
      </c>
      <c r="E646" s="21">
        <v>232</v>
      </c>
      <c r="F646" s="21">
        <v>2270</v>
      </c>
      <c r="G646" s="111">
        <v>1.5E-10</v>
      </c>
      <c r="H646" s="111">
        <v>1.5E-10</v>
      </c>
      <c r="I646" s="54">
        <v>0.13800000000000001</v>
      </c>
      <c r="J646">
        <v>1000</v>
      </c>
      <c r="K646">
        <v>1.5</v>
      </c>
      <c r="L646" s="111">
        <v>10</v>
      </c>
      <c r="M646" s="209">
        <v>30000000</v>
      </c>
      <c r="N646" s="21"/>
      <c r="O646" s="111">
        <v>60000</v>
      </c>
      <c r="P646" s="21"/>
      <c r="Q646">
        <v>3</v>
      </c>
      <c r="R646" t="s">
        <v>712</v>
      </c>
      <c r="T646" s="111">
        <v>3540</v>
      </c>
    </row>
    <row r="647" spans="1:20">
      <c r="A647" s="21" t="s">
        <v>760</v>
      </c>
      <c r="B647" s="111">
        <f t="shared" si="10"/>
        <v>7.3842592592592599E-2</v>
      </c>
      <c r="C647" t="s">
        <v>982</v>
      </c>
      <c r="D647" s="21" t="s">
        <v>761</v>
      </c>
      <c r="E647" s="21">
        <v>777</v>
      </c>
      <c r="F647" s="21">
        <v>1150</v>
      </c>
      <c r="G647" s="111">
        <v>2.1E-10</v>
      </c>
      <c r="H647" s="111">
        <v>3.4999999999999998E-10</v>
      </c>
      <c r="I647" s="54">
        <v>1.75</v>
      </c>
      <c r="J647">
        <v>900</v>
      </c>
      <c r="K647">
        <v>1.7</v>
      </c>
      <c r="L647" s="111">
        <v>1000</v>
      </c>
      <c r="M647" s="209">
        <v>20000000</v>
      </c>
      <c r="N647" s="21"/>
      <c r="O647" s="111">
        <v>40000</v>
      </c>
      <c r="P647" s="21"/>
      <c r="Q647">
        <v>3</v>
      </c>
      <c r="T647" s="111">
        <v>6380</v>
      </c>
    </row>
    <row r="648" spans="1:20">
      <c r="A648" s="21" t="s">
        <v>762</v>
      </c>
      <c r="B648" s="111">
        <f t="shared" si="10"/>
        <v>1.5509259259259259E-2</v>
      </c>
      <c r="C648" t="s">
        <v>982</v>
      </c>
      <c r="D648" s="21" t="s">
        <v>761</v>
      </c>
      <c r="E648" s="21">
        <v>777</v>
      </c>
      <c r="F648" s="21">
        <v>1150</v>
      </c>
      <c r="G648" s="111">
        <v>6.0999999999999996E-11</v>
      </c>
      <c r="H648" s="111">
        <v>7.8000000000000002E-11</v>
      </c>
      <c r="I648" s="54">
        <v>0.247</v>
      </c>
      <c r="J648">
        <v>1000</v>
      </c>
      <c r="K648">
        <v>1.6</v>
      </c>
      <c r="L648" s="111">
        <v>10</v>
      </c>
      <c r="M648" s="209">
        <v>80000000</v>
      </c>
      <c r="N648" s="21"/>
      <c r="O648" s="111">
        <v>100000</v>
      </c>
      <c r="P648" s="21"/>
      <c r="Q648">
        <v>3</v>
      </c>
      <c r="R648" t="s">
        <v>645</v>
      </c>
      <c r="T648" s="111">
        <v>1340</v>
      </c>
    </row>
    <row r="649" spans="1:20">
      <c r="A649" s="21" t="s">
        <v>763</v>
      </c>
      <c r="B649" s="111">
        <f t="shared" si="10"/>
        <v>25.347222222222221</v>
      </c>
      <c r="C649" t="s">
        <v>984</v>
      </c>
      <c r="D649" s="21" t="s">
        <v>761</v>
      </c>
      <c r="E649" s="21">
        <v>777</v>
      </c>
      <c r="F649" s="21">
        <v>1150</v>
      </c>
      <c r="G649" s="111">
        <v>7.6999999999999995E-9</v>
      </c>
      <c r="H649" s="111">
        <v>6.1E-9</v>
      </c>
      <c r="I649" s="54">
        <v>0.434</v>
      </c>
      <c r="J649">
        <v>900</v>
      </c>
      <c r="K649">
        <v>1.6</v>
      </c>
      <c r="L649" s="111">
        <v>10</v>
      </c>
      <c r="M649" s="209">
        <v>600000</v>
      </c>
      <c r="N649" s="21"/>
      <c r="O649" s="111">
        <v>1000</v>
      </c>
      <c r="P649" s="21"/>
      <c r="Q649">
        <v>3</v>
      </c>
      <c r="T649" s="111">
        <v>2190000</v>
      </c>
    </row>
    <row r="650" spans="1:20">
      <c r="A650" s="21" t="s">
        <v>764</v>
      </c>
      <c r="B650" s="111">
        <f t="shared" si="10"/>
        <v>1.3541666666666667</v>
      </c>
      <c r="C650" t="s">
        <v>982</v>
      </c>
      <c r="D650" s="21" t="s">
        <v>761</v>
      </c>
      <c r="E650" s="21">
        <v>777</v>
      </c>
      <c r="F650" s="21">
        <v>1150</v>
      </c>
      <c r="G650" s="111">
        <v>4.8999999999999996E-10</v>
      </c>
      <c r="H650" s="111">
        <v>5.7999999999999996E-10</v>
      </c>
      <c r="I650" s="54">
        <v>0.127</v>
      </c>
      <c r="J650">
        <v>400</v>
      </c>
      <c r="K650">
        <v>0.5</v>
      </c>
      <c r="L650" s="111">
        <v>10</v>
      </c>
      <c r="M650" s="209">
        <v>10000000</v>
      </c>
      <c r="N650" s="21"/>
      <c r="O650" s="111">
        <v>20000</v>
      </c>
      <c r="P650" s="21"/>
      <c r="Q650">
        <v>10</v>
      </c>
      <c r="R650" t="s">
        <v>649</v>
      </c>
      <c r="T650" s="111">
        <v>117000</v>
      </c>
    </row>
    <row r="651" spans="1:20">
      <c r="A651" s="21" t="s">
        <v>765</v>
      </c>
      <c r="B651" s="111">
        <f t="shared" si="10"/>
        <v>64.81481481481481</v>
      </c>
      <c r="C651" t="s">
        <v>984</v>
      </c>
      <c r="D651" s="21" t="s">
        <v>761</v>
      </c>
      <c r="E651" s="21">
        <v>777</v>
      </c>
      <c r="F651" s="21">
        <v>1150</v>
      </c>
      <c r="G651" s="111">
        <v>6.3999999999999996E-10</v>
      </c>
      <c r="H651" s="111">
        <v>5.6000000000000003E-10</v>
      </c>
      <c r="I651" s="54">
        <v>8.5999999999999993E-2</v>
      </c>
      <c r="J651">
        <v>20</v>
      </c>
      <c r="K651">
        <v>0.1</v>
      </c>
      <c r="L651" s="111">
        <v>1</v>
      </c>
      <c r="M651" s="209">
        <v>8000000</v>
      </c>
      <c r="N651" s="21"/>
      <c r="O651" s="111">
        <v>10000</v>
      </c>
      <c r="P651" s="21"/>
      <c r="Q651">
        <v>100</v>
      </c>
      <c r="T651" s="111">
        <v>5600000</v>
      </c>
    </row>
    <row r="652" spans="1:20">
      <c r="A652" s="21" t="s">
        <v>766</v>
      </c>
      <c r="B652" s="111">
        <f t="shared" si="10"/>
        <v>4.6990740740740743E-2</v>
      </c>
      <c r="C652" t="s">
        <v>1004</v>
      </c>
      <c r="D652" s="21" t="s">
        <v>761</v>
      </c>
      <c r="E652" s="21">
        <v>777</v>
      </c>
      <c r="F652" s="21">
        <v>1150</v>
      </c>
      <c r="G652" s="111">
        <v>7.4E-12</v>
      </c>
      <c r="H652" s="111">
        <v>6.1000000000000003E-12</v>
      </c>
      <c r="I652" s="54">
        <v>3.5000000000000003E-2</v>
      </c>
      <c r="J652">
        <v>70</v>
      </c>
      <c r="K652">
        <v>0.1</v>
      </c>
      <c r="L652" s="111">
        <v>100</v>
      </c>
      <c r="M652" s="209">
        <v>700000000</v>
      </c>
      <c r="N652" s="21"/>
      <c r="O652" s="111">
        <v>1000000</v>
      </c>
      <c r="P652" s="21"/>
      <c r="Q652">
        <v>100</v>
      </c>
      <c r="R652" t="s">
        <v>765</v>
      </c>
      <c r="T652" s="111">
        <v>4060</v>
      </c>
    </row>
    <row r="653" spans="1:20">
      <c r="A653" s="21" t="s">
        <v>767</v>
      </c>
      <c r="B653" s="111">
        <f t="shared" si="10"/>
        <v>0.11689814814814815</v>
      </c>
      <c r="C653" t="s">
        <v>993</v>
      </c>
      <c r="D653" s="21" t="s">
        <v>761</v>
      </c>
      <c r="E653" s="21">
        <v>777</v>
      </c>
      <c r="F653" s="21">
        <v>1150</v>
      </c>
      <c r="G653" s="111">
        <v>3.5000000000000002E-11</v>
      </c>
      <c r="H653" s="111">
        <v>3.3000000000000002E-11</v>
      </c>
      <c r="I653" s="54">
        <v>5.2999999999999999E-2</v>
      </c>
      <c r="J653">
        <v>300</v>
      </c>
      <c r="K653">
        <v>0.3</v>
      </c>
      <c r="L653" s="111">
        <v>100</v>
      </c>
      <c r="M653" s="209">
        <v>100000000</v>
      </c>
      <c r="N653" s="21"/>
      <c r="O653" s="111">
        <v>200000</v>
      </c>
      <c r="P653" s="21"/>
      <c r="Q653">
        <v>30</v>
      </c>
      <c r="R653" t="s">
        <v>652</v>
      </c>
      <c r="T653" s="111">
        <v>10100</v>
      </c>
    </row>
    <row r="654" spans="1:20">
      <c r="A654" s="21" t="s">
        <v>768</v>
      </c>
      <c r="B654" s="111">
        <f t="shared" si="10"/>
        <v>50.578703703703702</v>
      </c>
      <c r="C654" t="s">
        <v>91</v>
      </c>
      <c r="D654" s="21" t="s">
        <v>761</v>
      </c>
      <c r="E654" s="21">
        <v>777</v>
      </c>
      <c r="F654" s="21">
        <v>1150</v>
      </c>
      <c r="G654" s="111">
        <v>5.5999999999999997E-9</v>
      </c>
      <c r="H654" s="111">
        <v>2.6000000000000001E-9</v>
      </c>
      <c r="I654" s="54">
        <v>1E-3</v>
      </c>
      <c r="J654">
        <v>1000</v>
      </c>
      <c r="K654">
        <v>1.6</v>
      </c>
      <c r="L654" s="111">
        <v>1000</v>
      </c>
      <c r="M654" s="209">
        <v>900000</v>
      </c>
      <c r="N654" s="21"/>
      <c r="O654" s="111">
        <v>1000</v>
      </c>
      <c r="P654" s="21"/>
      <c r="Q654">
        <v>3</v>
      </c>
      <c r="T654" s="111">
        <v>4370000</v>
      </c>
    </row>
    <row r="655" spans="1:20">
      <c r="A655" s="21" t="s">
        <v>769</v>
      </c>
      <c r="B655" s="111">
        <f t="shared" si="10"/>
        <v>10509.259259259259</v>
      </c>
      <c r="C655" t="s">
        <v>91</v>
      </c>
      <c r="D655" s="21" t="s">
        <v>761</v>
      </c>
      <c r="E655" s="21">
        <v>777</v>
      </c>
      <c r="F655" s="21">
        <v>1150</v>
      </c>
      <c r="G655" s="111">
        <v>7.7000000000000001E-8</v>
      </c>
      <c r="H655" s="111">
        <v>2.7999999999999999E-8</v>
      </c>
      <c r="I655" s="54">
        <v>1E-3</v>
      </c>
      <c r="J655">
        <v>1000</v>
      </c>
      <c r="K655">
        <v>1.4</v>
      </c>
      <c r="L655" s="111">
        <v>1</v>
      </c>
      <c r="M655" s="209">
        <v>60000</v>
      </c>
      <c r="N655" s="21"/>
      <c r="O655" s="111">
        <v>100</v>
      </c>
      <c r="P655" s="21"/>
      <c r="Q655">
        <v>3</v>
      </c>
      <c r="R655" t="s">
        <v>915</v>
      </c>
      <c r="T655" s="111">
        <v>908000000</v>
      </c>
    </row>
    <row r="656" spans="1:20">
      <c r="A656" s="21" t="s">
        <v>770</v>
      </c>
      <c r="B656" s="111">
        <f t="shared" si="10"/>
        <v>0.40162037037037035</v>
      </c>
      <c r="C656" t="s">
        <v>981</v>
      </c>
      <c r="D656" s="21" t="s">
        <v>761</v>
      </c>
      <c r="E656" s="21">
        <v>777</v>
      </c>
      <c r="F656" s="21">
        <v>1150</v>
      </c>
      <c r="G656" s="111">
        <v>5.7E-10</v>
      </c>
      <c r="H656" s="111">
        <v>7.5999999999999996E-10</v>
      </c>
      <c r="I656" s="54">
        <v>0.11700000000000001</v>
      </c>
      <c r="J656">
        <v>1000</v>
      </c>
      <c r="K656">
        <v>1.6</v>
      </c>
      <c r="L656" s="111">
        <v>10</v>
      </c>
      <c r="M656" s="209">
        <v>9000000</v>
      </c>
      <c r="N656" s="21"/>
      <c r="O656" s="111">
        <v>10000</v>
      </c>
      <c r="P656" s="21"/>
      <c r="Q656">
        <v>3</v>
      </c>
      <c r="R656" t="s">
        <v>1076</v>
      </c>
      <c r="T656" s="111">
        <v>34700</v>
      </c>
    </row>
    <row r="657" spans="1:20">
      <c r="A657" s="21" t="s">
        <v>771</v>
      </c>
      <c r="B657" s="111">
        <f t="shared" si="10"/>
        <v>0.11087962962962963</v>
      </c>
      <c r="C657" t="s">
        <v>981</v>
      </c>
      <c r="D657" s="21" t="s">
        <v>761</v>
      </c>
      <c r="E657" s="21">
        <v>777</v>
      </c>
      <c r="F657" s="21">
        <v>1150</v>
      </c>
      <c r="G657" s="111">
        <v>3.4000000000000001E-10</v>
      </c>
      <c r="H657" s="111">
        <v>4.8999999999999996E-10</v>
      </c>
      <c r="I657" s="54">
        <v>0.19400000000000001</v>
      </c>
      <c r="J657">
        <v>1000</v>
      </c>
      <c r="K657">
        <v>1.4</v>
      </c>
      <c r="L657" s="111">
        <v>10</v>
      </c>
      <c r="M657" s="209">
        <v>10000000</v>
      </c>
      <c r="N657" s="21"/>
      <c r="O657" s="111">
        <v>20000</v>
      </c>
      <c r="P657" s="21"/>
      <c r="Q657">
        <v>3</v>
      </c>
      <c r="R657" t="s">
        <v>919</v>
      </c>
      <c r="T657" s="111">
        <v>9580</v>
      </c>
    </row>
    <row r="658" spans="1:20">
      <c r="A658" s="21" t="s">
        <v>772</v>
      </c>
      <c r="B658" s="111">
        <f t="shared" si="10"/>
        <v>2.5578703703703704E-2</v>
      </c>
      <c r="C658" t="s">
        <v>982</v>
      </c>
      <c r="D658" s="21" t="s">
        <v>773</v>
      </c>
      <c r="E658" s="21">
        <v>2996</v>
      </c>
      <c r="F658" s="21" t="s">
        <v>20</v>
      </c>
      <c r="G658" s="111">
        <v>5.6999999999999997E-11</v>
      </c>
      <c r="H658" s="111">
        <v>5.2999999999999998E-11</v>
      </c>
      <c r="I658" s="54">
        <v>0.24399999999999999</v>
      </c>
      <c r="J658">
        <v>700</v>
      </c>
      <c r="K658">
        <v>1.5</v>
      </c>
      <c r="L658" s="111">
        <v>10</v>
      </c>
      <c r="M658" s="209">
        <v>90000000</v>
      </c>
      <c r="N658" s="21"/>
      <c r="O658" s="111">
        <v>100000</v>
      </c>
      <c r="P658" s="21"/>
      <c r="Q658">
        <v>3</v>
      </c>
      <c r="R658" t="s">
        <v>336</v>
      </c>
      <c r="T658" s="111">
        <v>2210</v>
      </c>
    </row>
    <row r="659" spans="1:20">
      <c r="A659" s="21" t="s">
        <v>774</v>
      </c>
      <c r="B659" s="111">
        <f t="shared" si="10"/>
        <v>0.13078703703703703</v>
      </c>
      <c r="C659" t="s">
        <v>982</v>
      </c>
      <c r="D659" s="21" t="s">
        <v>773</v>
      </c>
      <c r="E659" s="21">
        <v>2996</v>
      </c>
      <c r="F659" s="21" t="s">
        <v>20</v>
      </c>
      <c r="G659" s="111">
        <v>1.5999999999999999E-10</v>
      </c>
      <c r="H659" s="111">
        <v>1.8999999999999999E-10</v>
      </c>
      <c r="I659" s="54">
        <v>9.8000000000000004E-2</v>
      </c>
      <c r="J659">
        <v>500</v>
      </c>
      <c r="K659">
        <v>0.7</v>
      </c>
      <c r="L659" s="111">
        <v>10</v>
      </c>
      <c r="M659" s="209">
        <v>30000000</v>
      </c>
      <c r="N659" s="21"/>
      <c r="O659" s="111">
        <v>50000</v>
      </c>
      <c r="P659" s="21"/>
      <c r="Q659">
        <v>10</v>
      </c>
      <c r="R659" t="s">
        <v>337</v>
      </c>
      <c r="T659" s="111">
        <v>11300</v>
      </c>
    </row>
    <row r="660" spans="1:20">
      <c r="A660" s="21" t="s">
        <v>775</v>
      </c>
      <c r="B660" s="111">
        <f t="shared" si="10"/>
        <v>4.7453703703703706E-2</v>
      </c>
      <c r="C660" t="s">
        <v>982</v>
      </c>
      <c r="D660" s="21" t="s">
        <v>773</v>
      </c>
      <c r="E660" s="21">
        <v>2996</v>
      </c>
      <c r="F660" s="21" t="s">
        <v>20</v>
      </c>
      <c r="G660" s="111">
        <v>6.6000000000000005E-11</v>
      </c>
      <c r="H660" s="111">
        <v>5.6999999999999997E-11</v>
      </c>
      <c r="I660" s="54">
        <v>0.106</v>
      </c>
      <c r="J660">
        <v>700</v>
      </c>
      <c r="K660">
        <v>1.2</v>
      </c>
      <c r="L660" s="111">
        <v>10</v>
      </c>
      <c r="M660" s="209">
        <v>80000000</v>
      </c>
      <c r="N660" s="21"/>
      <c r="O660" s="111">
        <v>100000</v>
      </c>
      <c r="P660" s="21"/>
      <c r="Q660">
        <v>3</v>
      </c>
      <c r="R660" t="s">
        <v>1077</v>
      </c>
      <c r="T660" s="111">
        <v>4100</v>
      </c>
    </row>
    <row r="661" spans="1:20">
      <c r="A661" s="21" t="s">
        <v>776</v>
      </c>
      <c r="B661" s="111">
        <f t="shared" si="10"/>
        <v>0.4375</v>
      </c>
      <c r="C661" t="s">
        <v>982</v>
      </c>
      <c r="D661" s="21" t="s">
        <v>773</v>
      </c>
      <c r="E661" s="21">
        <v>2996</v>
      </c>
      <c r="F661" s="21" t="s">
        <v>20</v>
      </c>
      <c r="G661" s="111">
        <v>2.0000000000000001E-10</v>
      </c>
      <c r="H661" s="111">
        <v>2.1E-10</v>
      </c>
      <c r="I661" s="54">
        <v>0.13700000000000001</v>
      </c>
      <c r="J661">
        <v>200</v>
      </c>
      <c r="K661">
        <v>0.3</v>
      </c>
      <c r="L661" s="111">
        <v>10</v>
      </c>
      <c r="M661" s="209">
        <v>30000000</v>
      </c>
      <c r="N661" s="21"/>
      <c r="O661" s="111">
        <v>40000</v>
      </c>
      <c r="P661" s="21"/>
      <c r="Q661">
        <v>30</v>
      </c>
      <c r="R661" t="s">
        <v>338</v>
      </c>
      <c r="T661" s="111">
        <v>37800</v>
      </c>
    </row>
    <row r="662" spans="1:20">
      <c r="A662" s="21" t="s">
        <v>777</v>
      </c>
      <c r="B662" s="111">
        <f t="shared" si="10"/>
        <v>0.33680555555555558</v>
      </c>
      <c r="C662" t="s">
        <v>982</v>
      </c>
      <c r="D662" s="21" t="s">
        <v>773</v>
      </c>
      <c r="E662" s="21">
        <v>2996</v>
      </c>
      <c r="F662" s="21" t="s">
        <v>20</v>
      </c>
      <c r="G662" s="111">
        <v>3.3E-10</v>
      </c>
      <c r="H662" s="111">
        <v>3.1000000000000002E-10</v>
      </c>
      <c r="I662" s="54">
        <v>0.28000000000000003</v>
      </c>
      <c r="J662">
        <v>100</v>
      </c>
      <c r="K662">
        <v>0.5</v>
      </c>
      <c r="L662" s="111">
        <v>10</v>
      </c>
      <c r="M662" s="209">
        <v>20000000</v>
      </c>
      <c r="N662" s="21"/>
      <c r="O662" s="111">
        <v>30000</v>
      </c>
      <c r="P662" s="21"/>
      <c r="Q662">
        <v>10</v>
      </c>
      <c r="T662" s="111">
        <v>29100</v>
      </c>
    </row>
    <row r="663" spans="1:20">
      <c r="A663" s="21" t="s">
        <v>778</v>
      </c>
      <c r="B663" s="111">
        <f t="shared" si="10"/>
        <v>2.3611111111111112</v>
      </c>
      <c r="C663" t="s">
        <v>984</v>
      </c>
      <c r="D663" s="21" t="s">
        <v>773</v>
      </c>
      <c r="E663" s="21">
        <v>2996</v>
      </c>
      <c r="F663" s="21" t="s">
        <v>20</v>
      </c>
      <c r="G663" s="111">
        <v>1.2999999999999999E-10</v>
      </c>
      <c r="H663" s="111">
        <v>1.0999999999999999E-10</v>
      </c>
      <c r="I663" s="54">
        <v>1.4999999999999999E-2</v>
      </c>
      <c r="J663">
        <v>100</v>
      </c>
      <c r="K663">
        <v>0.2</v>
      </c>
      <c r="L663" s="111">
        <v>100</v>
      </c>
      <c r="M663" s="209">
        <v>40000000</v>
      </c>
      <c r="N663" s="21"/>
      <c r="O663" s="111">
        <v>60000</v>
      </c>
      <c r="P663" s="21"/>
      <c r="Q663">
        <v>30</v>
      </c>
      <c r="T663" s="111">
        <v>204000</v>
      </c>
    </row>
    <row r="664" spans="1:20">
      <c r="A664" s="21" t="s">
        <v>975</v>
      </c>
      <c r="B664" s="111">
        <f t="shared" si="10"/>
        <v>6.4699074074074077E-3</v>
      </c>
      <c r="C664" t="s">
        <v>982</v>
      </c>
      <c r="D664" s="21" t="s">
        <v>773</v>
      </c>
      <c r="E664" s="21">
        <v>2996</v>
      </c>
      <c r="F664" s="21" t="s">
        <v>20</v>
      </c>
      <c r="H664" s="111">
        <v>1.0999999999999999E-10</v>
      </c>
      <c r="I664" s="54">
        <v>2.1000000000000001E-2</v>
      </c>
      <c r="J664">
        <v>10</v>
      </c>
      <c r="K664">
        <v>0.2</v>
      </c>
      <c r="L664" s="111">
        <v>10</v>
      </c>
      <c r="M664" s="54"/>
      <c r="N664" s="21"/>
      <c r="P664" s="21"/>
      <c r="Q664">
        <v>30</v>
      </c>
      <c r="T664" s="111">
        <v>559</v>
      </c>
    </row>
    <row r="665" spans="1:20">
      <c r="A665" s="21" t="s">
        <v>976</v>
      </c>
      <c r="B665" s="111">
        <f t="shared" si="10"/>
        <v>9.8379629629629636E-2</v>
      </c>
      <c r="C665" t="s">
        <v>984</v>
      </c>
      <c r="D665" s="21" t="s">
        <v>773</v>
      </c>
      <c r="E665" s="21">
        <v>2996</v>
      </c>
      <c r="F665" s="21" t="s">
        <v>20</v>
      </c>
      <c r="G665" s="111">
        <v>1.0999999999999999E-10</v>
      </c>
      <c r="H665" s="111">
        <v>7.8000000000000002E-11</v>
      </c>
      <c r="I665" s="54">
        <v>0.17199999999999999</v>
      </c>
      <c r="J665">
        <v>700</v>
      </c>
      <c r="K665">
        <v>1.2</v>
      </c>
      <c r="L665" s="111">
        <v>10</v>
      </c>
      <c r="M665" s="209">
        <v>50000000</v>
      </c>
      <c r="N665" s="21"/>
      <c r="O665" s="111">
        <v>80000</v>
      </c>
      <c r="P665" s="21"/>
      <c r="Q665">
        <v>3</v>
      </c>
      <c r="T665" s="111">
        <v>8500</v>
      </c>
    </row>
    <row r="666" spans="1:20">
      <c r="A666" s="21" t="s">
        <v>779</v>
      </c>
      <c r="B666" s="111">
        <f t="shared" si="10"/>
        <v>664.35185185185185</v>
      </c>
      <c r="C666" t="s">
        <v>984</v>
      </c>
      <c r="D666" s="21" t="s">
        <v>773</v>
      </c>
      <c r="E666" s="21">
        <v>2996</v>
      </c>
      <c r="F666" s="21" t="s">
        <v>20</v>
      </c>
      <c r="G666" s="111">
        <v>2.8999999999999998E-10</v>
      </c>
      <c r="H666" s="111">
        <v>6.4999999999999995E-11</v>
      </c>
      <c r="I666" s="54">
        <v>8.0000000000000002E-3</v>
      </c>
      <c r="J666">
        <v>6</v>
      </c>
      <c r="K666">
        <v>0.1</v>
      </c>
      <c r="L666" s="111">
        <v>10</v>
      </c>
      <c r="M666" s="209">
        <v>20000000</v>
      </c>
      <c r="N666" s="21"/>
      <c r="O666" s="111">
        <v>30000</v>
      </c>
      <c r="P666" s="21"/>
      <c r="Q666">
        <v>1000</v>
      </c>
      <c r="T666" s="111">
        <v>57400000</v>
      </c>
    </row>
    <row r="667" spans="1:20">
      <c r="A667" s="21" t="s">
        <v>780</v>
      </c>
      <c r="B667" s="111">
        <f t="shared" si="10"/>
        <v>0.33912037037037035</v>
      </c>
      <c r="C667" t="s">
        <v>991</v>
      </c>
      <c r="D667" s="21" t="s">
        <v>773</v>
      </c>
      <c r="E667" s="21">
        <v>2996</v>
      </c>
      <c r="F667" s="21" t="s">
        <v>20</v>
      </c>
      <c r="G667" s="111">
        <v>6.2000000000000006E-11</v>
      </c>
      <c r="H667" s="111">
        <v>5.4000000000000001E-11</v>
      </c>
      <c r="I667" s="54">
        <v>1.0999999999999999E-2</v>
      </c>
      <c r="J667">
        <v>200</v>
      </c>
      <c r="K667">
        <v>0.4</v>
      </c>
      <c r="L667" s="111">
        <v>10</v>
      </c>
      <c r="M667" s="209">
        <v>80000000</v>
      </c>
      <c r="N667" s="21"/>
      <c r="O667" s="111">
        <v>100000</v>
      </c>
      <c r="P667" s="21"/>
      <c r="Q667">
        <v>10</v>
      </c>
      <c r="T667" s="111">
        <v>29300</v>
      </c>
    </row>
    <row r="668" spans="1:20">
      <c r="A668" s="21" t="s">
        <v>781</v>
      </c>
      <c r="B668" s="111">
        <f t="shared" si="10"/>
        <v>3645833333333333.5</v>
      </c>
      <c r="C668" t="s">
        <v>991</v>
      </c>
      <c r="D668" s="21" t="s">
        <v>773</v>
      </c>
      <c r="E668" s="21">
        <v>2996</v>
      </c>
      <c r="F668" s="21" t="s">
        <v>20</v>
      </c>
      <c r="G668" s="111">
        <v>1.4E-8</v>
      </c>
      <c r="H668" s="111">
        <v>8.3999999999999999E-10</v>
      </c>
      <c r="I668" s="54">
        <v>9.4E-2</v>
      </c>
      <c r="J668">
        <v>600</v>
      </c>
      <c r="K668">
        <v>1</v>
      </c>
      <c r="L668" s="111">
        <v>1000</v>
      </c>
      <c r="M668" s="209">
        <v>400000</v>
      </c>
      <c r="N668" s="21"/>
      <c r="O668" s="111">
        <v>600</v>
      </c>
      <c r="P668" s="21"/>
      <c r="Q668">
        <v>10</v>
      </c>
      <c r="T668" s="111">
        <v>3.15E+20</v>
      </c>
    </row>
    <row r="669" spans="1:20">
      <c r="A669" s="21" t="s">
        <v>782</v>
      </c>
      <c r="B669" s="111">
        <f t="shared" si="10"/>
        <v>114.4675925925926</v>
      </c>
      <c r="C669" t="s">
        <v>981</v>
      </c>
      <c r="D669" s="21" t="s">
        <v>773</v>
      </c>
      <c r="E669" s="21">
        <v>2996</v>
      </c>
      <c r="F669" s="21" t="s">
        <v>20</v>
      </c>
      <c r="G669" s="111">
        <v>7.4000000000000001E-9</v>
      </c>
      <c r="H669" s="111">
        <v>1.5E-9</v>
      </c>
      <c r="I669" s="54">
        <v>0.19400000000000001</v>
      </c>
      <c r="J669">
        <v>1000</v>
      </c>
      <c r="K669">
        <v>1.8</v>
      </c>
      <c r="L669" s="111">
        <v>0.1</v>
      </c>
      <c r="M669" s="209">
        <v>700000</v>
      </c>
      <c r="N669" s="21"/>
      <c r="O669" s="111">
        <v>1000</v>
      </c>
      <c r="P669" s="21"/>
      <c r="Q669">
        <v>3</v>
      </c>
      <c r="T669" s="111">
        <v>9890000</v>
      </c>
    </row>
    <row r="670" spans="1:20">
      <c r="A670" s="21" t="s">
        <v>783</v>
      </c>
      <c r="B670" s="111">
        <f t="shared" si="10"/>
        <v>1.0995370370370371E-2</v>
      </c>
      <c r="C670" t="s">
        <v>992</v>
      </c>
      <c r="D670" s="21" t="s">
        <v>773</v>
      </c>
      <c r="E670" s="21">
        <v>2996</v>
      </c>
      <c r="F670" s="21" t="s">
        <v>20</v>
      </c>
      <c r="G670" s="111">
        <v>3.5999999999999998E-11</v>
      </c>
      <c r="H670" s="111">
        <v>1.2000000000000001E-11</v>
      </c>
      <c r="I670" s="54">
        <v>4.3999999999999997E-2</v>
      </c>
      <c r="J670">
        <v>3000</v>
      </c>
      <c r="K670">
        <v>2.7</v>
      </c>
      <c r="L670" s="111">
        <v>100</v>
      </c>
      <c r="M670" s="209">
        <v>100000000</v>
      </c>
      <c r="N670" s="21"/>
      <c r="O670" s="111">
        <v>200000</v>
      </c>
      <c r="P670" s="21"/>
      <c r="Q670">
        <v>3</v>
      </c>
      <c r="R670" t="s">
        <v>782</v>
      </c>
      <c r="T670" s="111">
        <v>950</v>
      </c>
    </row>
    <row r="671" spans="1:20">
      <c r="A671" s="21" t="s">
        <v>784</v>
      </c>
      <c r="B671" s="111">
        <f t="shared" si="10"/>
        <v>5.104166666666667</v>
      </c>
      <c r="C671" t="s">
        <v>981</v>
      </c>
      <c r="D671" s="21" t="s">
        <v>773</v>
      </c>
      <c r="E671" s="21">
        <v>2996</v>
      </c>
      <c r="F671" s="21" t="s">
        <v>20</v>
      </c>
      <c r="G671" s="111">
        <v>2.0000000000000001E-9</v>
      </c>
      <c r="H671" s="111">
        <v>1.3000000000000001E-9</v>
      </c>
      <c r="I671" s="54">
        <v>5.0999999999999997E-2</v>
      </c>
      <c r="J671">
        <v>2000</v>
      </c>
      <c r="K671">
        <v>2.2999999999999998</v>
      </c>
      <c r="L671" s="111">
        <v>10</v>
      </c>
      <c r="M671" s="209">
        <v>3000000</v>
      </c>
      <c r="N671" s="21"/>
      <c r="O671" s="111">
        <v>4000</v>
      </c>
      <c r="P671" s="21"/>
      <c r="Q671">
        <v>3</v>
      </c>
      <c r="T671" s="111">
        <v>441000</v>
      </c>
    </row>
    <row r="672" spans="1:20">
      <c r="A672" s="21" t="s">
        <v>785</v>
      </c>
      <c r="B672" s="111">
        <f t="shared" si="10"/>
        <v>0.36226851851851855</v>
      </c>
      <c r="C672" t="s">
        <v>981</v>
      </c>
      <c r="D672" s="21" t="s">
        <v>773</v>
      </c>
      <c r="E672" s="21">
        <v>2996</v>
      </c>
      <c r="F672" s="21" t="s">
        <v>20</v>
      </c>
      <c r="G672" s="111">
        <v>6.3E-10</v>
      </c>
      <c r="H672" s="111">
        <v>6.8000000000000003E-10</v>
      </c>
      <c r="I672" s="54">
        <v>0.247</v>
      </c>
      <c r="J672">
        <v>2000</v>
      </c>
      <c r="K672">
        <v>2.8</v>
      </c>
      <c r="L672" s="111">
        <v>10</v>
      </c>
      <c r="M672" s="209">
        <v>8000000</v>
      </c>
      <c r="N672" s="21"/>
      <c r="O672" s="111">
        <v>10000</v>
      </c>
      <c r="P672" s="21"/>
      <c r="Q672">
        <v>3</v>
      </c>
      <c r="T672" s="111">
        <v>31300</v>
      </c>
    </row>
    <row r="673" spans="1:20">
      <c r="A673" s="21" t="s">
        <v>786</v>
      </c>
      <c r="B673" s="111">
        <f t="shared" si="10"/>
        <v>3.425925925925926E-2</v>
      </c>
      <c r="C673" t="s">
        <v>981</v>
      </c>
      <c r="D673" s="21" t="s">
        <v>773</v>
      </c>
      <c r="E673" s="21">
        <v>2996</v>
      </c>
      <c r="F673" s="21" t="s">
        <v>20</v>
      </c>
      <c r="G673" s="111">
        <v>7.1999999999999997E-11</v>
      </c>
      <c r="H673" s="111">
        <v>6.7999999999999998E-11</v>
      </c>
      <c r="I673" s="54">
        <v>3.3000000000000002E-2</v>
      </c>
      <c r="J673">
        <v>2000</v>
      </c>
      <c r="K673">
        <v>2.2999999999999998</v>
      </c>
      <c r="L673" s="111">
        <v>100</v>
      </c>
      <c r="M673" s="209">
        <v>70000000</v>
      </c>
      <c r="N673" s="21"/>
      <c r="O673" s="111">
        <v>100000</v>
      </c>
      <c r="P673" s="21"/>
      <c r="Q673">
        <v>3</v>
      </c>
      <c r="R673" t="s">
        <v>895</v>
      </c>
      <c r="T673" s="111">
        <v>2960</v>
      </c>
    </row>
    <row r="674" spans="1:20">
      <c r="A674" s="21" t="s">
        <v>787</v>
      </c>
      <c r="B674" s="111">
        <f t="shared" si="10"/>
        <v>7.2916666666666668E-3</v>
      </c>
      <c r="C674" t="s">
        <v>981</v>
      </c>
      <c r="D674" s="21" t="s">
        <v>773</v>
      </c>
      <c r="E674" s="21">
        <v>2996</v>
      </c>
      <c r="F674" s="21" t="s">
        <v>20</v>
      </c>
      <c r="G674" s="111">
        <v>3.1000000000000003E-11</v>
      </c>
      <c r="H674" s="111">
        <v>3.3000000000000002E-11</v>
      </c>
      <c r="I674" s="54">
        <v>0.252</v>
      </c>
      <c r="J674">
        <v>2000</v>
      </c>
      <c r="K674">
        <v>2.5</v>
      </c>
      <c r="L674" s="111">
        <v>10</v>
      </c>
      <c r="M674" s="209">
        <v>200000000</v>
      </c>
      <c r="N674" s="21"/>
      <c r="O674" s="111">
        <v>300000</v>
      </c>
      <c r="P674" s="21"/>
      <c r="Q674">
        <v>3</v>
      </c>
      <c r="T674" s="111">
        <v>630</v>
      </c>
    </row>
    <row r="675" spans="1:20">
      <c r="A675" s="21" t="s">
        <v>788</v>
      </c>
      <c r="B675" s="111">
        <f t="shared" si="10"/>
        <v>6.8287037037037035E-2</v>
      </c>
      <c r="C675" t="s">
        <v>982</v>
      </c>
      <c r="D675" s="21" t="s">
        <v>789</v>
      </c>
      <c r="E675" s="21">
        <v>1356</v>
      </c>
      <c r="F675" s="21">
        <v>3230</v>
      </c>
      <c r="G675" s="111">
        <v>1.2E-10</v>
      </c>
      <c r="H675" s="111">
        <v>1.5999999999999999E-10</v>
      </c>
      <c r="I675" s="54">
        <v>0.35599999999999998</v>
      </c>
      <c r="J675">
        <v>400</v>
      </c>
      <c r="K675">
        <v>0.8</v>
      </c>
      <c r="L675" s="111">
        <v>10</v>
      </c>
      <c r="M675" s="209">
        <v>40000000</v>
      </c>
      <c r="N675" s="21"/>
      <c r="O675" s="111">
        <v>70000</v>
      </c>
      <c r="P675" s="21"/>
      <c r="Q675">
        <v>10</v>
      </c>
      <c r="R675" t="s">
        <v>314</v>
      </c>
      <c r="T675" s="111">
        <v>5900</v>
      </c>
    </row>
    <row r="676" spans="1:20">
      <c r="A676" s="21" t="s">
        <v>790</v>
      </c>
      <c r="B676" s="111">
        <f t="shared" si="10"/>
        <v>0.17129629629629631</v>
      </c>
      <c r="C676" t="s">
        <v>988</v>
      </c>
      <c r="D676" s="21" t="s">
        <v>789</v>
      </c>
      <c r="E676" s="21">
        <v>1356</v>
      </c>
      <c r="F676" s="21">
        <v>3230</v>
      </c>
      <c r="G676" s="111">
        <v>3.1E-9</v>
      </c>
      <c r="H676" s="111">
        <v>2.5000000000000002E-10</v>
      </c>
      <c r="I676" s="54">
        <v>0.24099999999999999</v>
      </c>
      <c r="J676">
        <v>400</v>
      </c>
      <c r="K676">
        <v>0.6</v>
      </c>
      <c r="L676" s="111">
        <v>0.1</v>
      </c>
      <c r="M676" s="209">
        <v>2000000</v>
      </c>
      <c r="N676" s="21"/>
      <c r="O676" s="111">
        <v>3000</v>
      </c>
      <c r="P676" s="21"/>
      <c r="Q676">
        <v>10</v>
      </c>
      <c r="R676" t="s">
        <v>1078</v>
      </c>
      <c r="T676" s="111">
        <v>14800</v>
      </c>
    </row>
    <row r="677" spans="1:20">
      <c r="A677" s="21" t="s">
        <v>791</v>
      </c>
      <c r="B677" s="111">
        <f t="shared" si="10"/>
        <v>0.14467592592592593</v>
      </c>
      <c r="C677" t="s">
        <v>988</v>
      </c>
      <c r="D677" s="21" t="s">
        <v>789</v>
      </c>
      <c r="E677" s="21">
        <v>1356</v>
      </c>
      <c r="F677" s="21">
        <v>3230</v>
      </c>
      <c r="G677" s="111">
        <v>1.8E-10</v>
      </c>
      <c r="H677" s="111">
        <v>2.5000000000000002E-10</v>
      </c>
      <c r="I677" s="54">
        <v>0.34599999999999997</v>
      </c>
      <c r="J677">
        <v>400</v>
      </c>
      <c r="K677">
        <v>0.8</v>
      </c>
      <c r="L677" s="111">
        <v>10</v>
      </c>
      <c r="M677" s="209">
        <v>30000000</v>
      </c>
      <c r="N677" s="21"/>
      <c r="O677" s="111">
        <v>50000</v>
      </c>
      <c r="P677" s="21"/>
      <c r="Q677">
        <v>10</v>
      </c>
      <c r="T677" s="111">
        <v>12500</v>
      </c>
    </row>
    <row r="678" spans="1:20">
      <c r="A678" s="21" t="s">
        <v>792</v>
      </c>
      <c r="B678" s="111">
        <f t="shared" si="10"/>
        <v>0.73379629629629628</v>
      </c>
      <c r="C678" t="s">
        <v>988</v>
      </c>
      <c r="D678" s="21" t="s">
        <v>789</v>
      </c>
      <c r="E678" s="21">
        <v>1356</v>
      </c>
      <c r="F678" s="21">
        <v>3230</v>
      </c>
      <c r="G678" s="111">
        <v>3.3E-10</v>
      </c>
      <c r="H678" s="111">
        <v>3.4000000000000001E-10</v>
      </c>
      <c r="I678" s="54">
        <v>0.14699999999999999</v>
      </c>
      <c r="J678">
        <v>400</v>
      </c>
      <c r="K678">
        <v>0.6</v>
      </c>
      <c r="L678" s="111">
        <v>10</v>
      </c>
      <c r="M678" s="209">
        <v>20000000</v>
      </c>
      <c r="N678" s="21"/>
      <c r="O678" s="111">
        <v>30000</v>
      </c>
      <c r="P678" s="21"/>
      <c r="Q678">
        <v>10</v>
      </c>
      <c r="R678" t="s">
        <v>1079</v>
      </c>
      <c r="T678" s="111">
        <v>63400</v>
      </c>
    </row>
    <row r="679" spans="1:20">
      <c r="A679" s="21" t="s">
        <v>793</v>
      </c>
      <c r="B679" s="111">
        <f t="shared" si="10"/>
        <v>2.3379629629629628</v>
      </c>
      <c r="C679" t="s">
        <v>982</v>
      </c>
      <c r="D679" s="21" t="s">
        <v>789</v>
      </c>
      <c r="E679" s="21">
        <v>1356</v>
      </c>
      <c r="F679" s="21">
        <v>3230</v>
      </c>
      <c r="G679" s="111">
        <v>2.4E-10</v>
      </c>
      <c r="H679" s="111">
        <v>2.5000000000000002E-10</v>
      </c>
      <c r="I679" s="54">
        <v>4.4999999999999998E-2</v>
      </c>
      <c r="J679">
        <v>100</v>
      </c>
      <c r="K679">
        <v>0.1</v>
      </c>
      <c r="L679" s="111">
        <v>10</v>
      </c>
      <c r="M679" s="209">
        <v>20000000</v>
      </c>
      <c r="N679" s="21"/>
      <c r="O679" s="111">
        <v>30000</v>
      </c>
      <c r="P679" s="21"/>
      <c r="Q679">
        <v>100</v>
      </c>
      <c r="R679" t="s">
        <v>320</v>
      </c>
      <c r="T679" s="111">
        <v>202000</v>
      </c>
    </row>
    <row r="680" spans="1:20">
      <c r="A680" s="21" t="s">
        <v>794</v>
      </c>
      <c r="B680" s="111">
        <f t="shared" si="10"/>
        <v>0.89583333333333337</v>
      </c>
      <c r="C680" t="s">
        <v>982</v>
      </c>
      <c r="D680" s="21" t="s">
        <v>789</v>
      </c>
      <c r="E680" s="21">
        <v>1356</v>
      </c>
      <c r="F680" s="21">
        <v>3230</v>
      </c>
      <c r="G680" s="111">
        <v>6E-10</v>
      </c>
      <c r="H680" s="111">
        <v>6.5000000000000003E-10</v>
      </c>
      <c r="I680" s="54">
        <v>0.313</v>
      </c>
      <c r="J680">
        <v>400</v>
      </c>
      <c r="K680">
        <v>0.6</v>
      </c>
      <c r="L680" s="111">
        <v>10</v>
      </c>
      <c r="M680" s="209">
        <v>8000000</v>
      </c>
      <c r="N680" s="21"/>
      <c r="O680" s="111">
        <v>10000</v>
      </c>
      <c r="P680" s="21"/>
      <c r="Q680">
        <v>10</v>
      </c>
      <c r="T680" s="111">
        <v>77400</v>
      </c>
    </row>
    <row r="681" spans="1:20">
      <c r="A681" s="21" t="s">
        <v>795</v>
      </c>
      <c r="B681" s="111">
        <f t="shared" si="10"/>
        <v>5.3240740740740744</v>
      </c>
      <c r="C681" t="s">
        <v>984</v>
      </c>
      <c r="D681" s="21" t="s">
        <v>789</v>
      </c>
      <c r="E681" s="21">
        <v>1356</v>
      </c>
      <c r="F681" s="21">
        <v>3230</v>
      </c>
      <c r="G681" s="111">
        <v>2.5000000000000002E-10</v>
      </c>
      <c r="H681" s="111">
        <v>2.1E-10</v>
      </c>
      <c r="I681" s="54">
        <v>3.1E-2</v>
      </c>
      <c r="J681">
        <v>200</v>
      </c>
      <c r="K681">
        <v>0.2</v>
      </c>
      <c r="L681" s="111">
        <v>100</v>
      </c>
      <c r="M681" s="209">
        <v>20000000</v>
      </c>
      <c r="N681" s="21"/>
      <c r="O681" s="111">
        <v>30000</v>
      </c>
      <c r="P681" s="21"/>
      <c r="Q681">
        <v>30</v>
      </c>
      <c r="T681" s="111">
        <v>460000</v>
      </c>
    </row>
    <row r="682" spans="1:20">
      <c r="A682" s="21" t="s">
        <v>796</v>
      </c>
      <c r="B682" s="111">
        <f t="shared" si="10"/>
        <v>5.3472222222222223</v>
      </c>
      <c r="C682" t="s">
        <v>984</v>
      </c>
      <c r="D682" s="21" t="s">
        <v>789</v>
      </c>
      <c r="E682" s="21">
        <v>1356</v>
      </c>
      <c r="F682" s="21">
        <v>3230</v>
      </c>
      <c r="G682" s="111">
        <v>1.3999999999999999E-9</v>
      </c>
      <c r="H682" s="111">
        <v>1.2E-9</v>
      </c>
      <c r="I682" s="54">
        <v>0.27700000000000002</v>
      </c>
      <c r="J682">
        <v>500</v>
      </c>
      <c r="K682">
        <v>0.8</v>
      </c>
      <c r="L682" s="111">
        <v>1</v>
      </c>
      <c r="M682" s="209">
        <v>4000000</v>
      </c>
      <c r="N682" s="21"/>
      <c r="O682" s="111">
        <v>6000</v>
      </c>
      <c r="P682" s="21"/>
      <c r="Q682">
        <v>10</v>
      </c>
      <c r="T682" s="111">
        <v>462000</v>
      </c>
    </row>
    <row r="683" spans="1:20">
      <c r="A683" s="21" t="s">
        <v>797</v>
      </c>
      <c r="B683" s="111">
        <f t="shared" si="10"/>
        <v>1.0162037037037037</v>
      </c>
      <c r="C683" t="s">
        <v>992</v>
      </c>
      <c r="D683" s="21" t="s">
        <v>789</v>
      </c>
      <c r="E683" s="21">
        <v>1356</v>
      </c>
      <c r="F683" s="21">
        <v>3230</v>
      </c>
      <c r="G683" s="111">
        <v>2.3000000000000001E-10</v>
      </c>
      <c r="H683" s="111">
        <v>1.7000000000000001E-10</v>
      </c>
      <c r="I683" s="54">
        <v>7.0000000000000001E-3</v>
      </c>
      <c r="J683">
        <v>4</v>
      </c>
      <c r="K683">
        <v>0.1</v>
      </c>
      <c r="L683" s="111">
        <v>10</v>
      </c>
      <c r="M683" s="209">
        <v>20000000</v>
      </c>
      <c r="N683" s="21"/>
      <c r="O683" s="111">
        <v>40000</v>
      </c>
      <c r="P683" s="21"/>
      <c r="Q683">
        <v>1000</v>
      </c>
      <c r="T683" s="111">
        <v>87800</v>
      </c>
    </row>
    <row r="684" spans="1:20">
      <c r="A684" s="21" t="s">
        <v>798</v>
      </c>
      <c r="B684" s="111">
        <f t="shared" si="10"/>
        <v>0.22106481481481483</v>
      </c>
      <c r="C684" t="s">
        <v>992</v>
      </c>
      <c r="D684" s="21" t="s">
        <v>789</v>
      </c>
      <c r="E684" s="21">
        <v>1356</v>
      </c>
      <c r="F684" s="21">
        <v>3230</v>
      </c>
      <c r="G684" s="111">
        <v>1.2999999999999999E-10</v>
      </c>
      <c r="H684" s="111">
        <v>8.1000000000000005E-11</v>
      </c>
      <c r="I684" s="54">
        <v>1E-3</v>
      </c>
      <c r="J684">
        <v>8</v>
      </c>
      <c r="K684">
        <v>0.6</v>
      </c>
      <c r="L684" s="111">
        <v>10000</v>
      </c>
      <c r="M684" s="209">
        <v>40000000</v>
      </c>
      <c r="N684" s="21"/>
      <c r="O684" s="111">
        <v>60000</v>
      </c>
      <c r="P684" s="21"/>
      <c r="Q684">
        <v>10</v>
      </c>
      <c r="R684" t="s">
        <v>796</v>
      </c>
      <c r="T684" s="111">
        <v>19100</v>
      </c>
    </row>
    <row r="685" spans="1:20">
      <c r="A685" s="21" t="s">
        <v>799</v>
      </c>
      <c r="B685" s="111">
        <f t="shared" si="10"/>
        <v>25925.925925925927</v>
      </c>
      <c r="C685" t="s">
        <v>984</v>
      </c>
      <c r="D685" s="21" t="s">
        <v>789</v>
      </c>
      <c r="E685" s="21">
        <v>1356</v>
      </c>
      <c r="F685" s="21">
        <v>3230</v>
      </c>
      <c r="G685" s="111">
        <v>7.8999999999999996E-10</v>
      </c>
      <c r="H685" s="111">
        <v>3.3999999999999999E-11</v>
      </c>
      <c r="I685" s="54">
        <v>1E-3</v>
      </c>
      <c r="J685">
        <v>6</v>
      </c>
      <c r="K685">
        <v>0.1</v>
      </c>
      <c r="L685" s="111">
        <v>100</v>
      </c>
      <c r="M685" s="209">
        <v>6000000</v>
      </c>
      <c r="N685" s="21"/>
      <c r="O685" s="111">
        <v>10000</v>
      </c>
      <c r="P685" s="21"/>
      <c r="Q685">
        <v>1000</v>
      </c>
      <c r="T685" s="111">
        <v>2240000000</v>
      </c>
    </row>
    <row r="686" spans="1:20">
      <c r="A686" s="21" t="s">
        <v>800</v>
      </c>
      <c r="B686" s="111">
        <f t="shared" si="10"/>
        <v>65740.740740740745</v>
      </c>
      <c r="C686" t="s">
        <v>991</v>
      </c>
      <c r="D686" s="21" t="s">
        <v>789</v>
      </c>
      <c r="E686" s="21">
        <v>1356</v>
      </c>
      <c r="F686" s="21">
        <v>3230</v>
      </c>
      <c r="G686" s="111">
        <v>2.9999999999999997E-8</v>
      </c>
      <c r="H686" s="111">
        <v>1.0999999999999999E-9</v>
      </c>
      <c r="I686" s="54">
        <v>0.127</v>
      </c>
      <c r="J686">
        <v>400</v>
      </c>
      <c r="K686">
        <v>0.6</v>
      </c>
      <c r="L686" s="111">
        <v>0.1</v>
      </c>
      <c r="M686" s="209">
        <v>200000</v>
      </c>
      <c r="N686" s="21"/>
      <c r="O686" s="111">
        <v>300</v>
      </c>
      <c r="P686" s="21"/>
      <c r="Q686">
        <v>10</v>
      </c>
      <c r="T686" s="111">
        <v>5680000000</v>
      </c>
    </row>
    <row r="687" spans="1:20">
      <c r="A687" s="21" t="s">
        <v>801</v>
      </c>
      <c r="B687" s="111">
        <f t="shared" si="10"/>
        <v>72.337962962962962</v>
      </c>
      <c r="C687" t="s">
        <v>981</v>
      </c>
      <c r="D687" s="21" t="s">
        <v>789</v>
      </c>
      <c r="E687" s="21">
        <v>1356</v>
      </c>
      <c r="F687" s="21">
        <v>3230</v>
      </c>
      <c r="G687" s="111">
        <v>5.4000000000000004E-9</v>
      </c>
      <c r="H687" s="111">
        <v>1.6000000000000001E-9</v>
      </c>
      <c r="I687" s="54">
        <v>0.16900000000000001</v>
      </c>
      <c r="J687">
        <v>1000</v>
      </c>
      <c r="K687">
        <v>1.7</v>
      </c>
      <c r="L687" s="111">
        <v>1</v>
      </c>
      <c r="M687" s="209">
        <v>900000</v>
      </c>
      <c r="N687" s="21"/>
      <c r="O687" s="111">
        <v>2000</v>
      </c>
      <c r="P687" s="21"/>
      <c r="Q687">
        <v>3</v>
      </c>
      <c r="T687" s="111">
        <v>6250000</v>
      </c>
    </row>
    <row r="688" spans="1:20">
      <c r="A688" s="21" t="s">
        <v>802</v>
      </c>
      <c r="B688" s="111">
        <f t="shared" si="10"/>
        <v>6.9097222222222223</v>
      </c>
      <c r="C688" t="s">
        <v>981</v>
      </c>
      <c r="D688" s="21" t="s">
        <v>789</v>
      </c>
      <c r="E688" s="21">
        <v>1356</v>
      </c>
      <c r="F688" s="21">
        <v>3230</v>
      </c>
      <c r="G688" s="111">
        <v>1.2E-9</v>
      </c>
      <c r="H688" s="111">
        <v>7.2E-10</v>
      </c>
      <c r="I688" s="54">
        <v>1.2999999999999999E-2</v>
      </c>
      <c r="J688">
        <v>1000</v>
      </c>
      <c r="K688">
        <v>1.3</v>
      </c>
      <c r="L688" s="111">
        <v>1000</v>
      </c>
      <c r="M688" s="209">
        <v>4000000</v>
      </c>
      <c r="N688" s="21"/>
      <c r="O688" s="111">
        <v>7000</v>
      </c>
      <c r="P688" s="21"/>
      <c r="Q688">
        <v>3</v>
      </c>
      <c r="T688" s="111">
        <v>597000</v>
      </c>
    </row>
    <row r="689" spans="1:20">
      <c r="A689" s="21" t="s">
        <v>803</v>
      </c>
      <c r="B689" s="111">
        <f t="shared" si="10"/>
        <v>9.8611111111111104E-3</v>
      </c>
      <c r="C689" t="s">
        <v>981</v>
      </c>
      <c r="D689" s="21" t="s">
        <v>20</v>
      </c>
      <c r="E689" s="21">
        <v>2157</v>
      </c>
      <c r="F689" s="21">
        <v>4265</v>
      </c>
      <c r="G689" s="111">
        <v>2.0999999999999999E-11</v>
      </c>
      <c r="H689" s="111">
        <v>1.8999999999999999E-11</v>
      </c>
      <c r="I689" s="54">
        <v>5.5E-2</v>
      </c>
      <c r="J689">
        <v>1000</v>
      </c>
      <c r="K689">
        <v>1.6</v>
      </c>
      <c r="L689" s="111">
        <v>100</v>
      </c>
      <c r="M689" s="209">
        <v>200000000</v>
      </c>
      <c r="N689" s="21"/>
      <c r="O689" s="111">
        <v>400000</v>
      </c>
      <c r="P689" s="21"/>
      <c r="Q689">
        <v>3</v>
      </c>
      <c r="T689" s="111">
        <v>852</v>
      </c>
    </row>
    <row r="690" spans="1:20">
      <c r="A690" s="21" t="s">
        <v>804</v>
      </c>
      <c r="B690" s="111">
        <f t="shared" si="10"/>
        <v>1.2731481481481481E-2</v>
      </c>
      <c r="C690" t="s">
        <v>981</v>
      </c>
      <c r="D690" s="21" t="s">
        <v>20</v>
      </c>
      <c r="E690" s="21">
        <v>2157</v>
      </c>
      <c r="F690" s="21">
        <v>4265</v>
      </c>
      <c r="G690" s="111">
        <v>4.8000000000000002E-11</v>
      </c>
      <c r="H690" s="111">
        <v>8.1000000000000005E-11</v>
      </c>
      <c r="I690" s="54">
        <v>1.2190000000000001</v>
      </c>
      <c r="J690">
        <v>1000</v>
      </c>
      <c r="K690">
        <v>1.8</v>
      </c>
      <c r="L690" s="111">
        <v>10</v>
      </c>
      <c r="M690" s="209">
        <v>100000000</v>
      </c>
      <c r="N690" s="21"/>
      <c r="O690" s="111">
        <v>200000</v>
      </c>
      <c r="P690" s="21"/>
      <c r="Q690">
        <v>3</v>
      </c>
      <c r="T690" s="111">
        <v>1100</v>
      </c>
    </row>
    <row r="691" spans="1:20">
      <c r="A691" s="21" t="s">
        <v>805</v>
      </c>
      <c r="B691" s="111">
        <f t="shared" si="10"/>
        <v>0.11458333333333333</v>
      </c>
      <c r="C691" t="s">
        <v>982</v>
      </c>
      <c r="D691" s="21" t="s">
        <v>20</v>
      </c>
      <c r="E691" s="21">
        <v>2157</v>
      </c>
      <c r="F691" s="21">
        <v>4265</v>
      </c>
      <c r="G691" s="111">
        <v>6.4999999999999995E-11</v>
      </c>
      <c r="H691" s="111">
        <v>4.8999999999999999E-11</v>
      </c>
      <c r="I691" s="54">
        <v>0.222</v>
      </c>
      <c r="J691">
        <v>20</v>
      </c>
      <c r="K691">
        <v>0.1</v>
      </c>
      <c r="L691" s="111">
        <v>10</v>
      </c>
      <c r="M691" s="209">
        <v>80000000</v>
      </c>
      <c r="N691" s="21"/>
      <c r="O691" s="111">
        <v>100000</v>
      </c>
      <c r="P691" s="21"/>
      <c r="Q691">
        <v>100</v>
      </c>
      <c r="R691" t="s">
        <v>480</v>
      </c>
      <c r="T691" s="111">
        <v>9900</v>
      </c>
    </row>
    <row r="692" spans="1:20">
      <c r="A692" s="21" t="s">
        <v>806</v>
      </c>
      <c r="B692" s="111">
        <f t="shared" si="10"/>
        <v>3.0208333333333334E-2</v>
      </c>
      <c r="C692" t="s">
        <v>1004</v>
      </c>
      <c r="D692" s="21" t="s">
        <v>20</v>
      </c>
      <c r="E692" s="21">
        <v>2157</v>
      </c>
      <c r="F692" s="21">
        <v>4265</v>
      </c>
      <c r="G692" s="111">
        <v>3.1000000000000003E-11</v>
      </c>
      <c r="H692" s="111">
        <v>2.4000000000000001E-11</v>
      </c>
      <c r="I692" s="54">
        <v>9.8000000000000004E-2</v>
      </c>
      <c r="J692">
        <v>300</v>
      </c>
      <c r="K692">
        <v>0.4</v>
      </c>
      <c r="L692" s="111">
        <v>10</v>
      </c>
      <c r="M692" s="209">
        <v>200000000</v>
      </c>
      <c r="N692" s="21"/>
      <c r="O692" s="111">
        <v>300000</v>
      </c>
      <c r="P692" s="21"/>
      <c r="Q692">
        <v>10</v>
      </c>
      <c r="R692" t="s">
        <v>1080</v>
      </c>
      <c r="T692" s="111">
        <v>2610</v>
      </c>
    </row>
    <row r="693" spans="1:20">
      <c r="A693" s="21" t="s">
        <v>807</v>
      </c>
      <c r="B693" s="111">
        <f t="shared" si="10"/>
        <v>0.20370370370370369</v>
      </c>
      <c r="C693" t="s">
        <v>982</v>
      </c>
      <c r="D693" s="21" t="s">
        <v>20</v>
      </c>
      <c r="E693" s="21">
        <v>2157</v>
      </c>
      <c r="F693" s="21">
        <v>4265</v>
      </c>
      <c r="G693" s="111">
        <v>2.1999999999999999E-10</v>
      </c>
      <c r="H693" s="111">
        <v>1.8E-10</v>
      </c>
      <c r="I693" s="54">
        <v>0.41399999999999998</v>
      </c>
      <c r="J693">
        <v>200</v>
      </c>
      <c r="K693">
        <v>0.4</v>
      </c>
      <c r="L693" s="111">
        <v>10</v>
      </c>
      <c r="M693" s="209">
        <v>20000000</v>
      </c>
      <c r="N693" s="21"/>
      <c r="O693" s="111">
        <v>40000</v>
      </c>
      <c r="P693" s="21"/>
      <c r="Q693">
        <v>10</v>
      </c>
      <c r="T693" s="111">
        <v>17600</v>
      </c>
    </row>
    <row r="694" spans="1:20">
      <c r="A694" s="21" t="s">
        <v>808</v>
      </c>
      <c r="B694" s="111">
        <f t="shared" si="10"/>
        <v>3.6111111111111108E-2</v>
      </c>
      <c r="C694" t="s">
        <v>982</v>
      </c>
      <c r="D694" s="21" t="s">
        <v>20</v>
      </c>
      <c r="E694" s="21">
        <v>2157</v>
      </c>
      <c r="F694" s="21">
        <v>4265</v>
      </c>
      <c r="G694" s="111">
        <v>7.9999999999999995E-11</v>
      </c>
      <c r="H694" s="111">
        <v>1.0999999999999999E-10</v>
      </c>
      <c r="I694" s="54">
        <v>0.28499999999999998</v>
      </c>
      <c r="J694">
        <v>700</v>
      </c>
      <c r="K694">
        <v>1.3</v>
      </c>
      <c r="L694" s="111">
        <v>10</v>
      </c>
      <c r="M694" s="209">
        <v>60000000</v>
      </c>
      <c r="N694" s="21"/>
      <c r="O694" s="111">
        <v>100000</v>
      </c>
      <c r="P694" s="21"/>
      <c r="Q694">
        <v>3</v>
      </c>
      <c r="T694" s="111">
        <v>3120</v>
      </c>
    </row>
    <row r="695" spans="1:20">
      <c r="A695" s="21" t="s">
        <v>809</v>
      </c>
      <c r="B695" s="111">
        <f t="shared" si="10"/>
        <v>0.83333333333333337</v>
      </c>
      <c r="C695" t="s">
        <v>984</v>
      </c>
      <c r="D695" s="21" t="s">
        <v>20</v>
      </c>
      <c r="E695" s="21">
        <v>2157</v>
      </c>
      <c r="F695" s="21">
        <v>4265</v>
      </c>
      <c r="G695" s="111">
        <v>1.8E-10</v>
      </c>
      <c r="H695" s="111">
        <v>1.5999999999999999E-10</v>
      </c>
      <c r="I695" s="54">
        <v>0.13500000000000001</v>
      </c>
      <c r="J695">
        <v>20</v>
      </c>
      <c r="K695">
        <v>0.1</v>
      </c>
      <c r="L695" s="111">
        <v>10</v>
      </c>
      <c r="M695" s="209">
        <v>30000000</v>
      </c>
      <c r="N695" s="21"/>
      <c r="O695" s="111">
        <v>50000</v>
      </c>
      <c r="P695" s="21"/>
      <c r="Q695">
        <v>100</v>
      </c>
      <c r="T695" s="111">
        <v>72000</v>
      </c>
    </row>
    <row r="696" spans="1:20">
      <c r="A696" s="21" t="s">
        <v>810</v>
      </c>
      <c r="B696" s="111">
        <f t="shared" si="10"/>
        <v>60.995370370370374</v>
      </c>
      <c r="C696" t="s">
        <v>983</v>
      </c>
      <c r="D696" s="21" t="s">
        <v>20</v>
      </c>
      <c r="E696" s="21">
        <v>2157</v>
      </c>
      <c r="F696" s="21">
        <v>4265</v>
      </c>
      <c r="G696" s="111">
        <v>8.6000000000000003E-10</v>
      </c>
      <c r="H696" s="111">
        <v>6.2000000000000003E-10</v>
      </c>
      <c r="I696" s="54">
        <v>0.11700000000000001</v>
      </c>
      <c r="J696">
        <v>100</v>
      </c>
      <c r="K696">
        <v>0.1</v>
      </c>
      <c r="L696" s="111">
        <v>1</v>
      </c>
      <c r="M696" s="209">
        <v>6000000</v>
      </c>
      <c r="N696" s="21"/>
      <c r="O696" s="111">
        <v>10000</v>
      </c>
      <c r="P696" s="21"/>
      <c r="Q696">
        <v>100</v>
      </c>
      <c r="R696" t="s">
        <v>809</v>
      </c>
      <c r="T696" s="111">
        <v>5270000</v>
      </c>
    </row>
    <row r="697" spans="1:20">
      <c r="A697" s="21" t="s">
        <v>811</v>
      </c>
      <c r="B697" s="111">
        <f t="shared" si="10"/>
        <v>4.2824074074074074</v>
      </c>
      <c r="C697" t="s">
        <v>984</v>
      </c>
      <c r="D697" s="21" t="s">
        <v>20</v>
      </c>
      <c r="E697" s="21">
        <v>2157</v>
      </c>
      <c r="F697" s="21">
        <v>4265</v>
      </c>
      <c r="G697" s="111">
        <v>1.0000000000000001E-9</v>
      </c>
      <c r="H697" s="111">
        <v>1.0999999999999999E-9</v>
      </c>
      <c r="I697" s="54">
        <v>0.38800000000000001</v>
      </c>
      <c r="J697">
        <v>40</v>
      </c>
      <c r="K697">
        <v>0.2</v>
      </c>
      <c r="L697" s="111">
        <v>1</v>
      </c>
      <c r="M697" s="209">
        <v>5000000</v>
      </c>
      <c r="N697" s="21"/>
      <c r="O697" s="111">
        <v>8000</v>
      </c>
      <c r="P697" s="21"/>
      <c r="Q697">
        <v>30</v>
      </c>
      <c r="T697" s="111">
        <v>370000</v>
      </c>
    </row>
    <row r="698" spans="1:20">
      <c r="A698" s="21" t="s">
        <v>812</v>
      </c>
      <c r="B698" s="111">
        <f t="shared" si="10"/>
        <v>3.5763888888888887E-2</v>
      </c>
      <c r="C698" t="s">
        <v>1004</v>
      </c>
      <c r="D698" s="21" t="s">
        <v>20</v>
      </c>
      <c r="E698" s="21">
        <v>2157</v>
      </c>
      <c r="F698" s="21">
        <v>4265</v>
      </c>
      <c r="G698" s="111">
        <v>1.1000000000000001E-11</v>
      </c>
      <c r="H698" s="111">
        <v>1.3E-11</v>
      </c>
      <c r="I698" s="54">
        <v>1.6E-2</v>
      </c>
      <c r="J698">
        <v>3</v>
      </c>
      <c r="K698">
        <v>0.1</v>
      </c>
      <c r="L698" s="111">
        <v>1000</v>
      </c>
      <c r="M698" s="209">
        <v>500000000</v>
      </c>
      <c r="N698" s="21"/>
      <c r="O698" s="111">
        <v>800000</v>
      </c>
      <c r="P698" s="21"/>
      <c r="Q698">
        <v>1000</v>
      </c>
      <c r="R698" t="s">
        <v>811</v>
      </c>
      <c r="T698" s="111">
        <v>3090</v>
      </c>
    </row>
    <row r="699" spans="1:20">
      <c r="A699" s="21" t="s">
        <v>813</v>
      </c>
      <c r="B699" s="111">
        <f t="shared" si="10"/>
        <v>949074074.07407403</v>
      </c>
      <c r="C699" t="s">
        <v>984</v>
      </c>
      <c r="D699" s="21" t="s">
        <v>20</v>
      </c>
      <c r="E699" s="21">
        <v>2157</v>
      </c>
      <c r="F699" s="21">
        <v>4265</v>
      </c>
      <c r="G699" s="111">
        <v>1.5999999999999999E-10</v>
      </c>
      <c r="H699" s="111">
        <v>8.2999999999999998E-11</v>
      </c>
      <c r="I699" s="54">
        <v>1.7000000000000001E-2</v>
      </c>
      <c r="J699">
        <v>4</v>
      </c>
      <c r="K699">
        <v>0.1</v>
      </c>
      <c r="L699" s="111">
        <v>10</v>
      </c>
      <c r="M699" s="209">
        <v>30000000</v>
      </c>
      <c r="N699" s="21"/>
      <c r="O699" s="111">
        <v>50000</v>
      </c>
      <c r="P699" s="21"/>
      <c r="Q699">
        <v>1000</v>
      </c>
      <c r="T699" s="111">
        <v>82000000000000</v>
      </c>
    </row>
    <row r="700" spans="1:20">
      <c r="A700" s="21" t="s">
        <v>814</v>
      </c>
      <c r="B700" s="111">
        <f t="shared" si="10"/>
        <v>90.046296296296291</v>
      </c>
      <c r="C700" t="s">
        <v>992</v>
      </c>
      <c r="D700" s="21" t="s">
        <v>20</v>
      </c>
      <c r="E700" s="21">
        <v>2157</v>
      </c>
      <c r="F700" s="21">
        <v>4265</v>
      </c>
      <c r="G700" s="111">
        <v>2.7000000000000002E-9</v>
      </c>
      <c r="H700" s="111">
        <v>6.6E-10</v>
      </c>
      <c r="I700" s="54">
        <v>1.4E-2</v>
      </c>
      <c r="J700">
        <v>30</v>
      </c>
      <c r="K700">
        <v>0.7</v>
      </c>
      <c r="L700" s="111">
        <v>100</v>
      </c>
      <c r="M700" s="209">
        <v>2000000</v>
      </c>
      <c r="N700" s="21"/>
      <c r="O700" s="111">
        <v>3000</v>
      </c>
      <c r="P700" s="21"/>
      <c r="Q700">
        <v>10</v>
      </c>
      <c r="R700" t="s">
        <v>813</v>
      </c>
      <c r="T700" s="111">
        <v>7780000</v>
      </c>
    </row>
    <row r="701" spans="1:20">
      <c r="A701" s="21" t="s">
        <v>815</v>
      </c>
      <c r="B701" s="111">
        <f t="shared" si="10"/>
        <v>1527777777.7777777</v>
      </c>
      <c r="C701" t="s">
        <v>981</v>
      </c>
      <c r="D701" s="21" t="s">
        <v>20</v>
      </c>
      <c r="E701" s="21">
        <v>2157</v>
      </c>
      <c r="F701" s="21">
        <v>4265</v>
      </c>
      <c r="G701" s="111">
        <v>6.1E-9</v>
      </c>
      <c r="H701" s="111">
        <v>2.2999999999999999E-9</v>
      </c>
      <c r="I701" s="54">
        <v>0.215</v>
      </c>
      <c r="J701">
        <v>2000</v>
      </c>
      <c r="K701">
        <v>1.5</v>
      </c>
      <c r="L701" s="111">
        <v>0.1</v>
      </c>
      <c r="M701" s="209">
        <v>800000</v>
      </c>
      <c r="N701" s="21"/>
      <c r="O701" s="111">
        <v>1000</v>
      </c>
      <c r="P701" s="21"/>
      <c r="Q701">
        <v>3</v>
      </c>
      <c r="T701" s="111">
        <v>132000000000000</v>
      </c>
    </row>
    <row r="702" spans="1:20">
      <c r="A702" s="21" t="s">
        <v>816</v>
      </c>
      <c r="B702" s="111">
        <f t="shared" si="10"/>
        <v>77083333.333333328</v>
      </c>
      <c r="C702" t="s">
        <v>91</v>
      </c>
      <c r="D702" s="21" t="s">
        <v>20</v>
      </c>
      <c r="E702" s="21">
        <v>2157</v>
      </c>
      <c r="F702" s="21">
        <v>4265</v>
      </c>
      <c r="G702" s="111">
        <v>3.2000000000000001E-9</v>
      </c>
      <c r="H702" s="111">
        <v>7.7999999999999999E-10</v>
      </c>
      <c r="I702" s="54">
        <v>1E-3</v>
      </c>
      <c r="J702">
        <v>1000</v>
      </c>
      <c r="K702">
        <v>1.1000000000000001</v>
      </c>
      <c r="L702" s="111">
        <v>1</v>
      </c>
      <c r="M702" s="209">
        <v>2000000</v>
      </c>
      <c r="N702" s="21"/>
      <c r="O702" s="111">
        <v>3000</v>
      </c>
      <c r="P702" s="21"/>
      <c r="Q702">
        <v>3</v>
      </c>
      <c r="T702" s="111">
        <v>6660000000000</v>
      </c>
    </row>
    <row r="703" spans="1:20">
      <c r="A703" s="21" t="s">
        <v>817</v>
      </c>
      <c r="B703" s="111">
        <f t="shared" si="10"/>
        <v>0.25115740740740738</v>
      </c>
      <c r="C703" t="s">
        <v>1012</v>
      </c>
      <c r="D703" s="21" t="s">
        <v>20</v>
      </c>
      <c r="E703" s="21">
        <v>2157</v>
      </c>
      <c r="F703" s="21">
        <v>4265</v>
      </c>
      <c r="G703" s="111">
        <v>2.9E-11</v>
      </c>
      <c r="H703" s="111">
        <v>2.2000000000000002E-11</v>
      </c>
      <c r="I703" s="54">
        <v>2.1999999999999999E-2</v>
      </c>
      <c r="J703">
        <v>300</v>
      </c>
      <c r="K703">
        <v>0.2</v>
      </c>
      <c r="L703" s="111">
        <v>100</v>
      </c>
      <c r="M703" s="209">
        <v>200000000</v>
      </c>
      <c r="N703" s="21"/>
      <c r="O703" s="111">
        <v>300000</v>
      </c>
      <c r="P703" s="21"/>
      <c r="Q703">
        <v>30</v>
      </c>
      <c r="R703" t="s">
        <v>816</v>
      </c>
      <c r="T703" s="111">
        <v>21700</v>
      </c>
    </row>
    <row r="704" spans="1:20">
      <c r="A704" s="21" t="s">
        <v>818</v>
      </c>
      <c r="B704" s="111">
        <f t="shared" si="10"/>
        <v>0.1037037037037037</v>
      </c>
      <c r="C704" t="s">
        <v>982</v>
      </c>
      <c r="D704" s="21" t="s">
        <v>819</v>
      </c>
      <c r="E704" s="21">
        <v>450</v>
      </c>
      <c r="F704" s="21">
        <v>1390</v>
      </c>
      <c r="G704" s="111">
        <v>1.7000000000000001E-10</v>
      </c>
      <c r="H704" s="111">
        <v>1.7000000000000001E-10</v>
      </c>
      <c r="I704" s="54">
        <v>3.3000000000000002E-2</v>
      </c>
      <c r="J704">
        <v>8</v>
      </c>
      <c r="K704">
        <v>0.2</v>
      </c>
      <c r="L704" s="111">
        <v>100</v>
      </c>
      <c r="M704" s="209">
        <v>30000000</v>
      </c>
      <c r="N704" s="21"/>
      <c r="O704" s="111">
        <v>50000</v>
      </c>
      <c r="P704" s="21"/>
      <c r="Q704">
        <v>30</v>
      </c>
      <c r="R704" t="s">
        <v>697</v>
      </c>
      <c r="T704" s="111">
        <v>8960</v>
      </c>
    </row>
    <row r="705" spans="1:20">
      <c r="A705" s="21" t="s">
        <v>820</v>
      </c>
      <c r="B705" s="111">
        <f t="shared" si="10"/>
        <v>4.6990740740740744</v>
      </c>
      <c r="C705" t="s">
        <v>982</v>
      </c>
      <c r="D705" s="21" t="s">
        <v>819</v>
      </c>
      <c r="E705" s="21">
        <v>450</v>
      </c>
      <c r="F705" s="21">
        <v>1390</v>
      </c>
      <c r="H705" s="111">
        <v>1.7000000000000001E-10</v>
      </c>
      <c r="I705" s="54">
        <v>3.3000000000000002E-2</v>
      </c>
      <c r="J705">
        <v>8</v>
      </c>
      <c r="K705">
        <v>0.2</v>
      </c>
      <c r="L705" s="111">
        <v>1</v>
      </c>
      <c r="M705" s="209">
        <v>8000000</v>
      </c>
      <c r="N705" s="21"/>
      <c r="O705" s="111">
        <v>10000</v>
      </c>
      <c r="P705" s="21"/>
      <c r="Q705">
        <v>300</v>
      </c>
      <c r="T705" s="111">
        <v>406000</v>
      </c>
    </row>
    <row r="706" spans="1:20">
      <c r="A706" s="21" t="s">
        <v>821</v>
      </c>
      <c r="B706" s="111">
        <f t="shared" si="10"/>
        <v>19.212962962962962</v>
      </c>
      <c r="C706" t="s">
        <v>984</v>
      </c>
      <c r="D706" s="21" t="s">
        <v>819</v>
      </c>
      <c r="E706" s="21">
        <v>450</v>
      </c>
      <c r="F706" s="21">
        <v>1390</v>
      </c>
      <c r="G706" s="111">
        <v>4.3999999999999998E-10</v>
      </c>
      <c r="H706" s="111">
        <v>4.3000000000000001E-10</v>
      </c>
      <c r="I706" s="54">
        <v>0.104</v>
      </c>
      <c r="J706">
        <v>20</v>
      </c>
      <c r="K706">
        <v>0.1</v>
      </c>
      <c r="L706" s="111">
        <v>10</v>
      </c>
      <c r="M706" s="209">
        <v>10000000</v>
      </c>
      <c r="N706" s="21"/>
      <c r="O706" s="111">
        <v>20000</v>
      </c>
      <c r="P706" s="21"/>
      <c r="Q706">
        <v>100</v>
      </c>
      <c r="T706" s="111">
        <v>1660000</v>
      </c>
    </row>
    <row r="707" spans="1:20">
      <c r="A707" s="21" t="s">
        <v>822</v>
      </c>
      <c r="B707" s="111">
        <f t="shared" si="10"/>
        <v>153.93518518518519</v>
      </c>
      <c r="C707" t="s">
        <v>993</v>
      </c>
      <c r="D707" s="21" t="s">
        <v>819</v>
      </c>
      <c r="E707" s="21">
        <v>450</v>
      </c>
      <c r="F707" s="21">
        <v>1390</v>
      </c>
      <c r="G707" s="111">
        <v>3.6E-9</v>
      </c>
      <c r="H707" s="111">
        <v>2.2999999999999999E-9</v>
      </c>
      <c r="I707" s="54">
        <v>4.2999999999999997E-2</v>
      </c>
      <c r="J707">
        <v>200</v>
      </c>
      <c r="K707">
        <v>0.4</v>
      </c>
      <c r="L707" s="111">
        <v>1</v>
      </c>
      <c r="M707" s="209">
        <v>1000000</v>
      </c>
      <c r="N707" s="21"/>
      <c r="O707" s="111">
        <v>2000</v>
      </c>
      <c r="P707" s="21"/>
      <c r="Q707">
        <v>10</v>
      </c>
      <c r="R707" t="s">
        <v>821</v>
      </c>
      <c r="T707" s="111">
        <v>13300000</v>
      </c>
    </row>
    <row r="708" spans="1:20">
      <c r="A708" s="21" t="s">
        <v>823</v>
      </c>
      <c r="B708" s="111">
        <f t="shared" si="10"/>
        <v>2.1875E+17</v>
      </c>
      <c r="C708" t="s">
        <v>984</v>
      </c>
      <c r="D708" s="21" t="s">
        <v>819</v>
      </c>
      <c r="E708" s="21">
        <v>450</v>
      </c>
      <c r="F708" s="21">
        <v>1390</v>
      </c>
      <c r="G708" s="111">
        <v>5.0000000000000001E-9</v>
      </c>
      <c r="H708" s="111">
        <v>4.3999999999999997E-9</v>
      </c>
      <c r="I708" s="54">
        <v>1.7000000000000001E-2</v>
      </c>
      <c r="J708">
        <v>2</v>
      </c>
      <c r="K708">
        <v>0.1</v>
      </c>
      <c r="L708" s="111">
        <v>0.1</v>
      </c>
      <c r="M708" s="209">
        <v>1000000</v>
      </c>
      <c r="N708" s="21"/>
      <c r="O708" s="111">
        <v>2000</v>
      </c>
      <c r="P708" s="21"/>
      <c r="Q708">
        <v>100</v>
      </c>
      <c r="T708" s="111">
        <v>1.8899999999999999E+22</v>
      </c>
    </row>
    <row r="709" spans="1:20">
      <c r="A709" s="21" t="s">
        <v>824</v>
      </c>
      <c r="B709" s="111">
        <f t="shared" ref="B709:B772" si="11">T709/86400</f>
        <v>119.21296296296296</v>
      </c>
      <c r="C709" t="s">
        <v>992</v>
      </c>
      <c r="D709" s="21" t="s">
        <v>819</v>
      </c>
      <c r="E709" s="21">
        <v>450</v>
      </c>
      <c r="F709" s="21">
        <v>1390</v>
      </c>
      <c r="G709" s="111">
        <v>3.3999999999999998E-9</v>
      </c>
      <c r="H709" s="111">
        <v>1.3999999999999999E-9</v>
      </c>
      <c r="I709" s="54">
        <v>3.2000000000000001E-2</v>
      </c>
      <c r="J709">
        <v>400</v>
      </c>
      <c r="K709">
        <v>0.8</v>
      </c>
      <c r="L709" s="111">
        <v>1</v>
      </c>
      <c r="M709" s="209">
        <v>1000000</v>
      </c>
      <c r="N709" s="21"/>
      <c r="O709" s="111">
        <v>2000</v>
      </c>
      <c r="P709" s="21"/>
      <c r="Q709">
        <v>10</v>
      </c>
      <c r="R709" t="s">
        <v>823</v>
      </c>
      <c r="T709" s="111">
        <v>10300000</v>
      </c>
    </row>
    <row r="710" spans="1:20">
      <c r="A710" s="21" t="s">
        <v>825</v>
      </c>
      <c r="B710" s="111">
        <f t="shared" si="11"/>
        <v>57.407407407407405</v>
      </c>
      <c r="C710" t="s">
        <v>992</v>
      </c>
      <c r="D710" s="21" t="s">
        <v>819</v>
      </c>
      <c r="E710" s="21">
        <v>450</v>
      </c>
      <c r="F710" s="21">
        <v>1390</v>
      </c>
      <c r="G710" s="111">
        <v>2.8999999999999999E-9</v>
      </c>
      <c r="H710" s="111">
        <v>8.6999999999999999E-10</v>
      </c>
      <c r="I710" s="54">
        <v>2.7E-2</v>
      </c>
      <c r="J710">
        <v>500</v>
      </c>
      <c r="K710">
        <v>1.1000000000000001</v>
      </c>
      <c r="L710" s="111">
        <v>1000</v>
      </c>
      <c r="M710" s="209">
        <v>2000000</v>
      </c>
      <c r="N710" s="21"/>
      <c r="O710" s="111">
        <v>3000</v>
      </c>
      <c r="P710" s="21"/>
      <c r="Q710">
        <v>3</v>
      </c>
      <c r="T710" s="111">
        <v>4960000</v>
      </c>
    </row>
    <row r="711" spans="1:20">
      <c r="A711" s="21" t="s">
        <v>826</v>
      </c>
      <c r="B711" s="111">
        <f t="shared" si="11"/>
        <v>0.39004629629629628</v>
      </c>
      <c r="C711" t="s">
        <v>981</v>
      </c>
      <c r="D711" s="21" t="s">
        <v>819</v>
      </c>
      <c r="E711" s="21">
        <v>450</v>
      </c>
      <c r="F711" s="21">
        <v>1390</v>
      </c>
      <c r="G711" s="111">
        <v>1.8E-10</v>
      </c>
      <c r="H711" s="111">
        <v>1.7000000000000001E-10</v>
      </c>
      <c r="I711" s="54">
        <v>1E-3</v>
      </c>
      <c r="J711">
        <v>1000</v>
      </c>
      <c r="K711">
        <v>1.4</v>
      </c>
      <c r="L711" s="111">
        <v>1000</v>
      </c>
      <c r="M711" s="209">
        <v>30000000</v>
      </c>
      <c r="N711" s="21"/>
      <c r="O711" s="111">
        <v>50000</v>
      </c>
      <c r="P711" s="21"/>
      <c r="Q711">
        <v>3</v>
      </c>
      <c r="T711" s="111">
        <v>33700</v>
      </c>
    </row>
    <row r="712" spans="1:20">
      <c r="A712" s="21" t="s">
        <v>827</v>
      </c>
      <c r="B712" s="111">
        <f t="shared" si="11"/>
        <v>109.02777777777777</v>
      </c>
      <c r="C712" t="s">
        <v>999</v>
      </c>
      <c r="D712" s="21" t="s">
        <v>819</v>
      </c>
      <c r="E712" s="21">
        <v>450</v>
      </c>
      <c r="F712" s="21">
        <v>1390</v>
      </c>
      <c r="G712" s="111">
        <v>6.2000000000000001E-9</v>
      </c>
      <c r="H712" s="111">
        <v>2.2999999999999999E-9</v>
      </c>
      <c r="I712" s="54">
        <v>8.9999999999999993E-3</v>
      </c>
      <c r="J712">
        <v>40</v>
      </c>
      <c r="K712">
        <v>0.5</v>
      </c>
      <c r="L712" s="111">
        <v>10</v>
      </c>
      <c r="M712" s="209">
        <v>800000</v>
      </c>
      <c r="N712" s="21"/>
      <c r="O712" s="111">
        <v>1000</v>
      </c>
      <c r="P712" s="21"/>
      <c r="Q712">
        <v>10</v>
      </c>
      <c r="R712" t="s">
        <v>826</v>
      </c>
      <c r="T712" s="111">
        <v>9420000</v>
      </c>
    </row>
    <row r="713" spans="1:20">
      <c r="A713" s="21" t="s">
        <v>828</v>
      </c>
      <c r="B713" s="111">
        <f t="shared" si="11"/>
        <v>4.8379629629629627E-2</v>
      </c>
      <c r="C713" t="s">
        <v>981</v>
      </c>
      <c r="D713" s="21" t="s">
        <v>819</v>
      </c>
      <c r="E713" s="21">
        <v>450</v>
      </c>
      <c r="F713" s="21">
        <v>1390</v>
      </c>
      <c r="G713" s="111">
        <v>5.6999999999999997E-11</v>
      </c>
      <c r="H713" s="111">
        <v>6.3000000000000002E-11</v>
      </c>
      <c r="I713" s="54">
        <v>1.2E-2</v>
      </c>
      <c r="J713">
        <v>1000</v>
      </c>
      <c r="K713">
        <v>1.6</v>
      </c>
      <c r="L713" s="111">
        <v>100</v>
      </c>
      <c r="M713" s="209">
        <v>90000000</v>
      </c>
      <c r="N713" s="21"/>
      <c r="O713" s="111">
        <v>100000</v>
      </c>
      <c r="P713" s="21"/>
      <c r="Q713">
        <v>3</v>
      </c>
      <c r="R713" t="s">
        <v>380</v>
      </c>
      <c r="T713" s="111">
        <v>4180</v>
      </c>
    </row>
    <row r="714" spans="1:20">
      <c r="A714" s="21" t="s">
        <v>829</v>
      </c>
      <c r="B714" s="111">
        <f t="shared" si="11"/>
        <v>33.564814814814817</v>
      </c>
      <c r="C714" t="s">
        <v>999</v>
      </c>
      <c r="D714" s="21" t="s">
        <v>819</v>
      </c>
      <c r="E714" s="21">
        <v>450</v>
      </c>
      <c r="F714" s="21">
        <v>1390</v>
      </c>
      <c r="G714" s="111">
        <v>5.4000000000000004E-9</v>
      </c>
      <c r="H714" s="111">
        <v>3E-9</v>
      </c>
      <c r="I714" s="54">
        <v>1.0999999999999999E-2</v>
      </c>
      <c r="J714">
        <v>600</v>
      </c>
      <c r="K714">
        <v>1.2</v>
      </c>
      <c r="L714" s="111">
        <v>10</v>
      </c>
      <c r="M714" s="209">
        <v>900000</v>
      </c>
      <c r="N714" s="21"/>
      <c r="O714" s="111">
        <v>2000</v>
      </c>
      <c r="P714" s="21"/>
      <c r="Q714">
        <v>3</v>
      </c>
      <c r="R714" t="s">
        <v>828</v>
      </c>
      <c r="T714" s="111">
        <v>2900000</v>
      </c>
    </row>
    <row r="715" spans="1:20">
      <c r="A715" s="21" t="s">
        <v>830</v>
      </c>
      <c r="B715" s="111">
        <f t="shared" si="11"/>
        <v>1.7361111111111112E-2</v>
      </c>
      <c r="C715" t="s">
        <v>981</v>
      </c>
      <c r="D715" s="21" t="s">
        <v>819</v>
      </c>
      <c r="E715" s="21">
        <v>450</v>
      </c>
      <c r="F715" s="21">
        <v>1390</v>
      </c>
      <c r="G715" s="111">
        <v>6.0999999999999996E-11</v>
      </c>
      <c r="H715" s="111">
        <v>8.6999999999999997E-11</v>
      </c>
      <c r="I715" s="54">
        <v>6.7000000000000004E-2</v>
      </c>
      <c r="J715">
        <v>2000</v>
      </c>
      <c r="K715">
        <v>2</v>
      </c>
      <c r="L715" s="111">
        <v>100</v>
      </c>
      <c r="M715" s="209">
        <v>80000000</v>
      </c>
      <c r="N715" s="21"/>
      <c r="O715" s="111">
        <v>100000</v>
      </c>
      <c r="P715" s="21"/>
      <c r="Q715">
        <v>3</v>
      </c>
      <c r="R715" t="s">
        <v>382</v>
      </c>
      <c r="T715" s="111">
        <v>1500</v>
      </c>
    </row>
    <row r="716" spans="1:20">
      <c r="A716" s="21" t="s">
        <v>831</v>
      </c>
      <c r="B716" s="111">
        <f t="shared" si="11"/>
        <v>1.25</v>
      </c>
      <c r="C716" t="s">
        <v>987</v>
      </c>
      <c r="D716" s="21" t="s">
        <v>819</v>
      </c>
      <c r="E716" s="21">
        <v>450</v>
      </c>
      <c r="F716" s="21">
        <v>1390</v>
      </c>
      <c r="G716" s="111">
        <v>1.6000000000000001E-9</v>
      </c>
      <c r="H716" s="111">
        <v>1.9000000000000001E-9</v>
      </c>
      <c r="I716" s="54">
        <v>0.20799999999999999</v>
      </c>
      <c r="J716">
        <v>2000</v>
      </c>
      <c r="K716">
        <v>1.5</v>
      </c>
      <c r="L716" s="111">
        <v>10</v>
      </c>
      <c r="M716" s="209">
        <v>3000000</v>
      </c>
      <c r="N716" s="21"/>
      <c r="O716" s="111">
        <v>5000</v>
      </c>
      <c r="P716" s="21"/>
      <c r="Q716">
        <v>3</v>
      </c>
      <c r="R716" t="s">
        <v>1081</v>
      </c>
      <c r="T716" s="111">
        <v>108000</v>
      </c>
    </row>
    <row r="717" spans="1:20">
      <c r="A717" s="21" t="s">
        <v>832</v>
      </c>
      <c r="B717" s="111">
        <f t="shared" si="11"/>
        <v>3.2060185185185186</v>
      </c>
      <c r="C717" t="s">
        <v>981</v>
      </c>
      <c r="D717" s="21" t="s">
        <v>819</v>
      </c>
      <c r="E717" s="21">
        <v>450</v>
      </c>
      <c r="F717" s="21">
        <v>1390</v>
      </c>
      <c r="G717" s="111">
        <v>3E-9</v>
      </c>
      <c r="H717" s="111">
        <v>3.7E-9</v>
      </c>
      <c r="I717" s="54">
        <v>0.05</v>
      </c>
      <c r="J717">
        <v>700</v>
      </c>
      <c r="K717">
        <v>0.7</v>
      </c>
      <c r="L717" s="111">
        <v>1</v>
      </c>
      <c r="M717" s="209">
        <v>2000000</v>
      </c>
      <c r="N717" s="21"/>
      <c r="O717" s="111">
        <v>3000</v>
      </c>
      <c r="P717" s="21"/>
      <c r="Q717">
        <v>10</v>
      </c>
      <c r="R717" t="s">
        <v>383</v>
      </c>
      <c r="T717" s="111">
        <v>277000</v>
      </c>
    </row>
    <row r="718" spans="1:20">
      <c r="A718" s="21" t="s">
        <v>833</v>
      </c>
      <c r="B718" s="111">
        <f t="shared" si="11"/>
        <v>8.6805555555555559E-3</v>
      </c>
      <c r="C718" t="s">
        <v>981</v>
      </c>
      <c r="D718" s="21" t="s">
        <v>819</v>
      </c>
      <c r="E718" s="21">
        <v>450</v>
      </c>
      <c r="F718" s="21">
        <v>1390</v>
      </c>
      <c r="G718" s="111">
        <v>4.4000000000000003E-11</v>
      </c>
      <c r="H718" s="111">
        <v>7.1999999999999997E-11</v>
      </c>
      <c r="I718" s="54">
        <v>0.151</v>
      </c>
      <c r="J718">
        <v>1000</v>
      </c>
      <c r="K718">
        <v>1.7</v>
      </c>
      <c r="L718" s="111">
        <v>10</v>
      </c>
      <c r="M718" s="209">
        <v>100000000</v>
      </c>
      <c r="N718" s="21"/>
      <c r="O718" s="111">
        <v>200000</v>
      </c>
      <c r="P718" s="21"/>
      <c r="Q718">
        <v>3</v>
      </c>
      <c r="R718" t="s">
        <v>385</v>
      </c>
      <c r="T718" s="111">
        <v>750</v>
      </c>
    </row>
    <row r="719" spans="1:20">
      <c r="A719" s="21" t="s">
        <v>834</v>
      </c>
      <c r="B719" s="111">
        <f t="shared" si="11"/>
        <v>3.8425925925925926E-2</v>
      </c>
      <c r="C719" t="s">
        <v>987</v>
      </c>
      <c r="D719" s="21" t="s">
        <v>819</v>
      </c>
      <c r="E719" s="21">
        <v>450</v>
      </c>
      <c r="F719" s="21">
        <v>1390</v>
      </c>
      <c r="G719" s="111">
        <v>1.8999999999999999E-10</v>
      </c>
      <c r="H719" s="111">
        <v>2.8000000000000002E-10</v>
      </c>
      <c r="I719" s="54">
        <v>0.34399999999999997</v>
      </c>
      <c r="J719">
        <v>1000</v>
      </c>
      <c r="K719">
        <v>1.8</v>
      </c>
      <c r="L719" s="111">
        <v>10</v>
      </c>
      <c r="M719" s="209">
        <v>30000000</v>
      </c>
      <c r="N719" s="21"/>
      <c r="O719" s="111">
        <v>40000</v>
      </c>
      <c r="P719" s="21"/>
      <c r="Q719">
        <v>3</v>
      </c>
      <c r="R719" t="s">
        <v>1082</v>
      </c>
      <c r="T719" s="111">
        <v>3320</v>
      </c>
    </row>
    <row r="720" spans="1:20">
      <c r="A720" s="21" t="s">
        <v>835</v>
      </c>
      <c r="B720" s="111">
        <f t="shared" si="11"/>
        <v>2.9050925925925924E-2</v>
      </c>
      <c r="C720" t="s">
        <v>981</v>
      </c>
      <c r="D720" s="21" t="s">
        <v>819</v>
      </c>
      <c r="E720" s="21">
        <v>450</v>
      </c>
      <c r="F720" s="21">
        <v>1390</v>
      </c>
      <c r="G720" s="111">
        <v>1.0999999999999999E-10</v>
      </c>
      <c r="H720" s="111">
        <v>1.0999999999999999E-10</v>
      </c>
      <c r="I720" s="54">
        <v>0.14199999999999999</v>
      </c>
      <c r="J720">
        <v>2000</v>
      </c>
      <c r="K720">
        <v>1.7</v>
      </c>
      <c r="L720" s="111">
        <v>10</v>
      </c>
      <c r="M720" s="209">
        <v>50000000</v>
      </c>
      <c r="N720" s="21"/>
      <c r="O720" s="111">
        <v>80000</v>
      </c>
      <c r="P720" s="21"/>
      <c r="Q720">
        <v>3</v>
      </c>
      <c r="R720" t="s">
        <v>386</v>
      </c>
      <c r="T720" s="111">
        <v>2510</v>
      </c>
    </row>
    <row r="721" spans="1:20">
      <c r="A721" s="46" t="s">
        <v>836</v>
      </c>
      <c r="B721" s="111">
        <f t="shared" si="11"/>
        <v>24.074074074074073</v>
      </c>
      <c r="C721" t="s">
        <v>981</v>
      </c>
      <c r="D721" s="21" t="s">
        <v>837</v>
      </c>
      <c r="E721" s="21">
        <v>1730</v>
      </c>
      <c r="F721" s="21" t="s">
        <v>20</v>
      </c>
      <c r="G721" s="111">
        <v>5.7999999999999998E-9</v>
      </c>
      <c r="H721" s="111">
        <v>3.3999999999999998E-9</v>
      </c>
      <c r="I721" s="54">
        <v>0.35499999999999998</v>
      </c>
      <c r="J721">
        <v>6000</v>
      </c>
      <c r="K721">
        <v>5.4</v>
      </c>
      <c r="L721" s="111">
        <v>100</v>
      </c>
      <c r="M721" s="209">
        <v>200</v>
      </c>
      <c r="N721" s="21"/>
      <c r="P721" s="21"/>
      <c r="Q721">
        <v>3</v>
      </c>
      <c r="T721" s="111">
        <v>2080000</v>
      </c>
    </row>
    <row r="722" spans="1:20">
      <c r="A722" s="21" t="s">
        <v>838</v>
      </c>
      <c r="B722" s="111">
        <f t="shared" si="11"/>
        <v>2.1180555555555557E-2</v>
      </c>
      <c r="C722" t="s">
        <v>978</v>
      </c>
      <c r="D722" s="21" t="s">
        <v>837</v>
      </c>
      <c r="E722" s="21">
        <v>1730</v>
      </c>
      <c r="F722" s="21" t="s">
        <v>20</v>
      </c>
      <c r="G722" s="111">
        <v>7.7999999999999997E-8</v>
      </c>
      <c r="H722" s="111">
        <v>3.6E-10</v>
      </c>
      <c r="I722" s="54">
        <v>2E-3</v>
      </c>
      <c r="J722">
        <v>100</v>
      </c>
      <c r="K722">
        <v>0.3</v>
      </c>
      <c r="L722" s="111">
        <v>1000</v>
      </c>
      <c r="M722" s="209">
        <v>60000</v>
      </c>
      <c r="N722" s="21"/>
      <c r="O722" s="111">
        <v>100</v>
      </c>
      <c r="P722" s="21"/>
      <c r="Q722">
        <v>30</v>
      </c>
      <c r="R722" t="s">
        <v>1045</v>
      </c>
      <c r="T722" s="111">
        <v>1830</v>
      </c>
    </row>
    <row r="723" spans="1:20">
      <c r="A723" s="21" t="s">
        <v>839</v>
      </c>
      <c r="B723" s="111">
        <f t="shared" si="11"/>
        <v>18.63425925925926</v>
      </c>
      <c r="C723" t="s">
        <v>978</v>
      </c>
      <c r="D723" s="21" t="s">
        <v>837</v>
      </c>
      <c r="E723" s="21">
        <v>1730</v>
      </c>
      <c r="F723" s="21" t="s">
        <v>20</v>
      </c>
      <c r="G723" s="111">
        <v>7.6000000000000001E-6</v>
      </c>
      <c r="H723" s="111">
        <v>8.9000000000000003E-9</v>
      </c>
      <c r="I723" s="54">
        <v>2.3E-2</v>
      </c>
      <c r="J723">
        <v>200</v>
      </c>
      <c r="K723">
        <v>0.2</v>
      </c>
      <c r="L723" s="111">
        <v>10</v>
      </c>
      <c r="M723" s="209">
        <v>700</v>
      </c>
      <c r="N723" s="21" t="s">
        <v>56</v>
      </c>
      <c r="O723" s="111">
        <v>1</v>
      </c>
      <c r="P723" s="21"/>
      <c r="Q723">
        <v>10</v>
      </c>
      <c r="R723" t="s">
        <v>635</v>
      </c>
      <c r="T723" s="111">
        <v>1610000</v>
      </c>
    </row>
    <row r="724" spans="1:20">
      <c r="A724" s="21" t="s">
        <v>840</v>
      </c>
      <c r="B724" s="111">
        <f t="shared" si="11"/>
        <v>697.91666666666663</v>
      </c>
      <c r="C724" t="s">
        <v>978</v>
      </c>
      <c r="D724" s="21" t="s">
        <v>837</v>
      </c>
      <c r="E724" s="21">
        <v>1730</v>
      </c>
      <c r="F724" s="21" t="s">
        <v>20</v>
      </c>
      <c r="G724" s="111">
        <v>3.1999999999999999E-5</v>
      </c>
      <c r="H724" s="111">
        <v>7.0000000000000005E-8</v>
      </c>
      <c r="I724" s="54">
        <v>2E-3</v>
      </c>
      <c r="J724">
        <v>3</v>
      </c>
      <c r="K724">
        <v>0.1</v>
      </c>
      <c r="L724" s="111">
        <v>0.1</v>
      </c>
      <c r="M724" s="209">
        <v>200</v>
      </c>
      <c r="N724" s="21"/>
      <c r="O724" s="111">
        <v>0.3</v>
      </c>
      <c r="P724" s="21"/>
      <c r="Q724">
        <v>3</v>
      </c>
      <c r="R724" t="s">
        <v>636</v>
      </c>
      <c r="T724" s="111">
        <v>60300000</v>
      </c>
    </row>
    <row r="725" spans="1:20">
      <c r="A725" s="21" t="s">
        <v>841</v>
      </c>
      <c r="B725" s="111">
        <f t="shared" si="11"/>
        <v>2673611.111111111</v>
      </c>
      <c r="C725" t="s">
        <v>978</v>
      </c>
      <c r="D725" s="21" t="s">
        <v>837</v>
      </c>
      <c r="E725" s="21">
        <v>1730</v>
      </c>
      <c r="F725" s="21" t="s">
        <v>20</v>
      </c>
      <c r="G725" s="111">
        <v>6.8999999999999997E-5</v>
      </c>
      <c r="H725" s="111">
        <v>4.7999999999999996E-7</v>
      </c>
      <c r="I725" s="54">
        <v>2.7E-2</v>
      </c>
      <c r="J725">
        <v>300</v>
      </c>
      <c r="K725">
        <v>0.5</v>
      </c>
      <c r="L725" s="111">
        <v>0.1</v>
      </c>
      <c r="M725" s="209">
        <v>70</v>
      </c>
      <c r="N725" s="21"/>
      <c r="O725" s="111">
        <v>0.1</v>
      </c>
      <c r="P725" s="21"/>
      <c r="Q725">
        <v>0.3</v>
      </c>
      <c r="R725" t="s">
        <v>637</v>
      </c>
      <c r="T725" s="111">
        <v>231000000000</v>
      </c>
    </row>
    <row r="726" spans="1:20">
      <c r="A726" s="21" t="s">
        <v>842</v>
      </c>
      <c r="B726" s="111">
        <f t="shared" si="11"/>
        <v>27546296.296296295</v>
      </c>
      <c r="C726" t="s">
        <v>978</v>
      </c>
      <c r="D726" s="21" t="s">
        <v>837</v>
      </c>
      <c r="E726" s="21">
        <v>1730</v>
      </c>
      <c r="F726" s="21" t="s">
        <v>20</v>
      </c>
      <c r="G726" s="111">
        <v>2.8E-5</v>
      </c>
      <c r="H726" s="111">
        <v>2.1E-7</v>
      </c>
      <c r="I726" s="54">
        <v>1E-3</v>
      </c>
      <c r="J726">
        <v>3</v>
      </c>
      <c r="K726">
        <v>0.1</v>
      </c>
      <c r="L726" s="111">
        <v>0.1</v>
      </c>
      <c r="M726" s="209">
        <v>200</v>
      </c>
      <c r="N726" s="21"/>
      <c r="O726" s="111">
        <v>0.3</v>
      </c>
      <c r="P726" s="21"/>
      <c r="Q726">
        <v>1</v>
      </c>
      <c r="R726" t="s">
        <v>638</v>
      </c>
      <c r="T726" s="111">
        <v>2380000000000</v>
      </c>
    </row>
    <row r="727" spans="1:20">
      <c r="A727" s="21" t="s">
        <v>843</v>
      </c>
      <c r="B727" s="111">
        <f t="shared" si="11"/>
        <v>1.0636574074074074</v>
      </c>
      <c r="C727" t="s">
        <v>981</v>
      </c>
      <c r="D727" s="21" t="s">
        <v>837</v>
      </c>
      <c r="E727" s="21">
        <v>1730</v>
      </c>
      <c r="F727" s="21" t="s">
        <v>20</v>
      </c>
      <c r="G727" s="111">
        <v>4.0000000000000001E-10</v>
      </c>
      <c r="H727" s="111">
        <v>3.4000000000000001E-10</v>
      </c>
      <c r="I727" s="54">
        <v>1.9E-2</v>
      </c>
      <c r="J727">
        <v>700</v>
      </c>
      <c r="K727">
        <v>0.8</v>
      </c>
      <c r="L727" s="111">
        <v>1000</v>
      </c>
      <c r="M727" s="209">
        <v>10000000</v>
      </c>
      <c r="N727" s="21"/>
      <c r="O727" s="111">
        <v>20000</v>
      </c>
      <c r="P727" s="21"/>
      <c r="Q727">
        <v>10</v>
      </c>
      <c r="R727" t="s">
        <v>549</v>
      </c>
      <c r="T727" s="111">
        <v>91900</v>
      </c>
    </row>
    <row r="728" spans="1:20">
      <c r="A728" s="21" t="s">
        <v>844</v>
      </c>
      <c r="B728" s="111">
        <f t="shared" si="11"/>
        <v>5127314814814.8145</v>
      </c>
      <c r="C728" t="s">
        <v>978</v>
      </c>
      <c r="D728" s="21" t="s">
        <v>837</v>
      </c>
      <c r="E728" s="21">
        <v>1730</v>
      </c>
      <c r="F728" s="21" t="s">
        <v>20</v>
      </c>
      <c r="G728" s="111">
        <v>2.9E-5</v>
      </c>
      <c r="H728" s="111">
        <v>2.2000000000000001E-7</v>
      </c>
      <c r="I728" s="54">
        <v>1E-3</v>
      </c>
      <c r="J728">
        <v>3</v>
      </c>
      <c r="K728">
        <v>0.1</v>
      </c>
      <c r="L728" s="111">
        <v>0.1</v>
      </c>
      <c r="M728" s="209">
        <v>200</v>
      </c>
      <c r="N728" s="21"/>
      <c r="O728" s="111">
        <v>0.3</v>
      </c>
      <c r="P728" s="21"/>
      <c r="Q728">
        <v>1</v>
      </c>
      <c r="R728" t="s">
        <v>641</v>
      </c>
      <c r="T728" s="111">
        <v>4.43E+17</v>
      </c>
    </row>
    <row r="729" spans="1:20">
      <c r="A729" s="21" t="s">
        <v>845</v>
      </c>
      <c r="B729" s="111">
        <f t="shared" si="11"/>
        <v>24.074074074074073</v>
      </c>
      <c r="C729" t="s">
        <v>981</v>
      </c>
      <c r="D729" s="21" t="s">
        <v>837</v>
      </c>
      <c r="E729" s="21">
        <v>1730</v>
      </c>
      <c r="F729" s="21" t="s">
        <v>20</v>
      </c>
      <c r="G729" s="111">
        <v>5.7999999999999998E-9</v>
      </c>
      <c r="H729" s="111">
        <v>3.3999999999999998E-9</v>
      </c>
      <c r="I729" s="54">
        <v>8.0000000000000002E-3</v>
      </c>
      <c r="J729">
        <v>1000</v>
      </c>
      <c r="K729">
        <v>1.9</v>
      </c>
      <c r="L729" s="111">
        <v>100</v>
      </c>
      <c r="M729" s="209">
        <v>900000</v>
      </c>
      <c r="N729" s="21"/>
      <c r="O729" s="111">
        <v>1000</v>
      </c>
      <c r="P729" s="21"/>
      <c r="Q729">
        <v>3</v>
      </c>
      <c r="R729" t="s">
        <v>552</v>
      </c>
      <c r="T729" s="111">
        <v>2080000</v>
      </c>
    </row>
    <row r="730" spans="1:20">
      <c r="A730" s="21" t="s">
        <v>846</v>
      </c>
      <c r="B730" s="111">
        <f t="shared" si="11"/>
        <v>21875</v>
      </c>
      <c r="C730" t="s">
        <v>984</v>
      </c>
      <c r="D730" s="21" t="s">
        <v>847</v>
      </c>
      <c r="E730" s="21">
        <v>1800</v>
      </c>
      <c r="F730" s="21" t="s">
        <v>20</v>
      </c>
      <c r="G730" s="111">
        <v>7.1999999999999996E-8</v>
      </c>
      <c r="H730" s="111">
        <v>5.7999999999999998E-9</v>
      </c>
      <c r="I730" s="54">
        <v>2.5999999999999999E-2</v>
      </c>
      <c r="J730">
        <v>2</v>
      </c>
      <c r="K730">
        <v>0.1</v>
      </c>
      <c r="L730" s="111">
        <v>0.1</v>
      </c>
      <c r="M730" s="209">
        <v>70000</v>
      </c>
      <c r="N730" s="21"/>
      <c r="O730" s="111">
        <v>100</v>
      </c>
      <c r="P730" s="21"/>
      <c r="Q730">
        <v>30</v>
      </c>
      <c r="R730" t="s">
        <v>718</v>
      </c>
      <c r="T730" s="111">
        <v>1890000000</v>
      </c>
    </row>
    <row r="731" spans="1:20">
      <c r="A731" s="21" t="s">
        <v>848</v>
      </c>
      <c r="B731" s="111">
        <f t="shared" si="11"/>
        <v>0.12847222222222221</v>
      </c>
      <c r="C731" t="s">
        <v>982</v>
      </c>
      <c r="D731" s="21" t="s">
        <v>847</v>
      </c>
      <c r="E731" s="21">
        <v>1800</v>
      </c>
      <c r="F731" s="21" t="s">
        <v>20</v>
      </c>
      <c r="G731" s="111">
        <v>1.5E-10</v>
      </c>
      <c r="H731" s="111">
        <v>1.5E-10</v>
      </c>
      <c r="I731" s="54">
        <v>0.13600000000000001</v>
      </c>
      <c r="J731">
        <v>1000</v>
      </c>
      <c r="K731">
        <v>1.5</v>
      </c>
      <c r="L731" s="111">
        <v>10</v>
      </c>
      <c r="M731" s="209">
        <v>30000000</v>
      </c>
      <c r="N731" s="21"/>
      <c r="O731" s="111">
        <v>60000</v>
      </c>
      <c r="P731" s="21"/>
      <c r="Q731">
        <v>3</v>
      </c>
      <c r="T731" s="111">
        <v>11100</v>
      </c>
    </row>
    <row r="732" spans="1:20">
      <c r="A732" s="21" t="s">
        <v>849</v>
      </c>
      <c r="B732" s="111">
        <f t="shared" si="11"/>
        <v>2.2916666666666665E-2</v>
      </c>
      <c r="C732" t="s">
        <v>982</v>
      </c>
      <c r="D732" s="21" t="s">
        <v>850</v>
      </c>
      <c r="E732" s="21">
        <v>303</v>
      </c>
      <c r="F732" s="21">
        <v>1460</v>
      </c>
      <c r="G732" s="111">
        <v>8.8999999999999996E-12</v>
      </c>
      <c r="H732" s="111">
        <v>8.0999999999999998E-12</v>
      </c>
      <c r="I732" s="54">
        <v>0.125</v>
      </c>
      <c r="J732">
        <v>90</v>
      </c>
      <c r="K732">
        <v>0.1</v>
      </c>
      <c r="L732" s="111">
        <v>10</v>
      </c>
      <c r="M732" s="209">
        <v>600000000</v>
      </c>
      <c r="N732" s="21"/>
      <c r="O732" s="111">
        <v>900000</v>
      </c>
      <c r="P732" s="21"/>
      <c r="Q732">
        <v>100</v>
      </c>
      <c r="R732" t="s">
        <v>351</v>
      </c>
      <c r="T732" s="111">
        <v>1980</v>
      </c>
    </row>
    <row r="733" spans="1:20">
      <c r="A733" s="21" t="s">
        <v>851</v>
      </c>
      <c r="B733" s="111">
        <f t="shared" si="11"/>
        <v>2.2800925925925926E-2</v>
      </c>
      <c r="C733" t="s">
        <v>982</v>
      </c>
      <c r="D733" s="21" t="s">
        <v>850</v>
      </c>
      <c r="E733" s="21">
        <v>303</v>
      </c>
      <c r="F733" s="21">
        <v>1460</v>
      </c>
      <c r="G733" s="111">
        <v>3.5999999999999998E-11</v>
      </c>
      <c r="H733" s="111">
        <v>3.9999999999999998E-11</v>
      </c>
      <c r="I733" s="54">
        <v>0.36799999999999999</v>
      </c>
      <c r="J733">
        <v>700</v>
      </c>
      <c r="K733">
        <v>1.3</v>
      </c>
      <c r="L733" s="111">
        <v>10</v>
      </c>
      <c r="M733" s="209">
        <v>100000000</v>
      </c>
      <c r="N733" s="21"/>
      <c r="O733" s="111">
        <v>200000</v>
      </c>
      <c r="P733" s="21"/>
      <c r="Q733">
        <v>3</v>
      </c>
      <c r="R733" t="s">
        <v>351</v>
      </c>
      <c r="T733" s="111">
        <v>1970</v>
      </c>
    </row>
    <row r="734" spans="1:20">
      <c r="A734" s="21" t="s">
        <v>852</v>
      </c>
      <c r="B734" s="111">
        <f t="shared" si="11"/>
        <v>4.8379629629629627E-2</v>
      </c>
      <c r="C734" t="s">
        <v>982</v>
      </c>
      <c r="D734" s="21" t="s">
        <v>850</v>
      </c>
      <c r="E734" s="21">
        <v>303</v>
      </c>
      <c r="F734" s="21">
        <v>1460</v>
      </c>
      <c r="G734" s="111">
        <v>3E-11</v>
      </c>
      <c r="H734" s="111">
        <v>2.7E-11</v>
      </c>
      <c r="I734" s="54">
        <v>0.159</v>
      </c>
      <c r="J734">
        <v>200</v>
      </c>
      <c r="K734">
        <v>0.3</v>
      </c>
      <c r="L734" s="111">
        <v>10</v>
      </c>
      <c r="M734" s="209">
        <v>200000000</v>
      </c>
      <c r="N734" s="21"/>
      <c r="O734" s="111">
        <v>300000</v>
      </c>
      <c r="P734" s="21"/>
      <c r="Q734">
        <v>30</v>
      </c>
      <c r="R734" t="s">
        <v>352</v>
      </c>
      <c r="T734" s="111">
        <v>4180</v>
      </c>
    </row>
    <row r="735" spans="1:20">
      <c r="A735" s="21" t="s">
        <v>853</v>
      </c>
      <c r="B735" s="111">
        <f t="shared" si="11"/>
        <v>0.11805555555555555</v>
      </c>
      <c r="C735" t="s">
        <v>982</v>
      </c>
      <c r="D735" s="21" t="s">
        <v>850</v>
      </c>
      <c r="E735" s="21">
        <v>303</v>
      </c>
      <c r="F735" s="21">
        <v>1460</v>
      </c>
      <c r="G735" s="111">
        <v>2.7E-11</v>
      </c>
      <c r="H735" s="111">
        <v>2.3000000000000001E-11</v>
      </c>
      <c r="I735" s="54">
        <v>6.5000000000000002E-2</v>
      </c>
      <c r="J735">
        <v>300</v>
      </c>
      <c r="K735">
        <v>0.3</v>
      </c>
      <c r="L735" s="111">
        <v>100</v>
      </c>
      <c r="M735" s="209">
        <v>200000000</v>
      </c>
      <c r="N735" s="21"/>
      <c r="O735" s="111">
        <v>300000</v>
      </c>
      <c r="P735" s="21"/>
      <c r="Q735">
        <v>30</v>
      </c>
      <c r="R735" t="s">
        <v>354</v>
      </c>
      <c r="T735" s="111">
        <v>10200</v>
      </c>
    </row>
    <row r="736" spans="1:20">
      <c r="A736" s="21" t="s">
        <v>854</v>
      </c>
      <c r="B736" s="111">
        <f t="shared" si="11"/>
        <v>0.22106481481481483</v>
      </c>
      <c r="C736" t="s">
        <v>982</v>
      </c>
      <c r="D736" s="21" t="s">
        <v>850</v>
      </c>
      <c r="E736" s="21">
        <v>303</v>
      </c>
      <c r="F736" s="21">
        <v>1460</v>
      </c>
      <c r="G736" s="111">
        <v>1.2E-10</v>
      </c>
      <c r="H736" s="111">
        <v>7.3000000000000006E-11</v>
      </c>
      <c r="I736" s="54">
        <v>0.28000000000000003</v>
      </c>
      <c r="J736">
        <v>100</v>
      </c>
      <c r="K736">
        <v>0.2</v>
      </c>
      <c r="L736" s="111">
        <v>10</v>
      </c>
      <c r="M736" s="209">
        <v>40000000</v>
      </c>
      <c r="N736" s="21"/>
      <c r="O736" s="111">
        <v>70000</v>
      </c>
      <c r="P736" s="21"/>
      <c r="Q736">
        <v>30</v>
      </c>
      <c r="T736" s="111">
        <v>19100</v>
      </c>
    </row>
    <row r="737" spans="1:20">
      <c r="A737" s="21" t="s">
        <v>855</v>
      </c>
      <c r="B737" s="111">
        <f t="shared" si="11"/>
        <v>7.7893518518518515E-2</v>
      </c>
      <c r="C737" t="s">
        <v>983</v>
      </c>
      <c r="D737" s="21" t="s">
        <v>850</v>
      </c>
      <c r="E737" s="21">
        <v>303</v>
      </c>
      <c r="F737" s="21">
        <v>1460</v>
      </c>
      <c r="G737" s="111">
        <v>7.3000000000000006E-11</v>
      </c>
      <c r="H737" s="111">
        <v>5.4000000000000001E-11</v>
      </c>
      <c r="I737" s="54">
        <v>0.188</v>
      </c>
      <c r="J737">
        <v>2000</v>
      </c>
      <c r="K737">
        <v>1.5</v>
      </c>
      <c r="L737" s="111">
        <v>10</v>
      </c>
      <c r="M737" s="209">
        <v>70000000</v>
      </c>
      <c r="N737" s="21"/>
      <c r="O737" s="111">
        <v>100000</v>
      </c>
      <c r="P737" s="21"/>
      <c r="Q737">
        <v>3</v>
      </c>
      <c r="R737" t="s">
        <v>854</v>
      </c>
      <c r="T737" s="111">
        <v>6730</v>
      </c>
    </row>
    <row r="738" spans="1:20">
      <c r="A738" s="21" t="s">
        <v>856</v>
      </c>
      <c r="B738" s="111">
        <f t="shared" si="11"/>
        <v>0.30902777777777779</v>
      </c>
      <c r="C738" t="s">
        <v>982</v>
      </c>
      <c r="D738" s="21" t="s">
        <v>850</v>
      </c>
      <c r="E738" s="21">
        <v>303</v>
      </c>
      <c r="F738" s="21">
        <v>1460</v>
      </c>
      <c r="G738" s="111">
        <v>3.7000000000000001E-11</v>
      </c>
      <c r="H738" s="111">
        <v>2.6000000000000001E-11</v>
      </c>
      <c r="I738" s="54">
        <v>4.2000000000000003E-2</v>
      </c>
      <c r="J738">
        <v>600</v>
      </c>
      <c r="K738">
        <v>0.5</v>
      </c>
      <c r="L738" s="111">
        <v>100</v>
      </c>
      <c r="M738" s="209">
        <v>100000000</v>
      </c>
      <c r="N738" s="21"/>
      <c r="O738" s="111">
        <v>200000</v>
      </c>
      <c r="P738" s="21"/>
      <c r="Q738">
        <v>10</v>
      </c>
      <c r="T738" s="111">
        <v>26700</v>
      </c>
    </row>
    <row r="739" spans="1:20">
      <c r="A739" s="21" t="s">
        <v>857</v>
      </c>
      <c r="B739" s="111">
        <f t="shared" si="11"/>
        <v>1.087962962962963</v>
      </c>
      <c r="C739" t="s">
        <v>982</v>
      </c>
      <c r="D739" s="21" t="s">
        <v>850</v>
      </c>
      <c r="E739" s="21">
        <v>303</v>
      </c>
      <c r="F739" s="21">
        <v>1460</v>
      </c>
      <c r="G739" s="111">
        <v>2.5000000000000002E-10</v>
      </c>
      <c r="H739" s="111">
        <v>2.0000000000000001E-10</v>
      </c>
      <c r="I739" s="54">
        <v>0.19800000000000001</v>
      </c>
      <c r="J739">
        <v>100</v>
      </c>
      <c r="K739">
        <v>0.2</v>
      </c>
      <c r="L739" s="111">
        <v>10</v>
      </c>
      <c r="M739" s="209">
        <v>20000000</v>
      </c>
      <c r="N739" s="21"/>
      <c r="O739" s="111">
        <v>30000</v>
      </c>
      <c r="P739" s="21"/>
      <c r="Q739">
        <v>30</v>
      </c>
      <c r="T739" s="111">
        <v>94000</v>
      </c>
    </row>
    <row r="740" spans="1:20">
      <c r="A740" s="21" t="s">
        <v>858</v>
      </c>
      <c r="B740" s="111">
        <f t="shared" si="11"/>
        <v>3.0324074074074074</v>
      </c>
      <c r="C740" t="s">
        <v>984</v>
      </c>
      <c r="D740" s="21" t="s">
        <v>850</v>
      </c>
      <c r="E740" s="21">
        <v>303</v>
      </c>
      <c r="F740" s="21">
        <v>1460</v>
      </c>
      <c r="G740" s="111">
        <v>7.5999999999999996E-11</v>
      </c>
      <c r="H740" s="111">
        <v>9.4999999999999995E-11</v>
      </c>
      <c r="I740" s="54">
        <v>1.7999999999999999E-2</v>
      </c>
      <c r="J740">
        <v>100</v>
      </c>
      <c r="K740">
        <v>0.2</v>
      </c>
      <c r="L740" s="111">
        <v>100</v>
      </c>
      <c r="M740" s="209">
        <v>70000000</v>
      </c>
      <c r="N740" s="21"/>
      <c r="O740" s="111">
        <v>100000</v>
      </c>
      <c r="P740" s="21"/>
      <c r="Q740">
        <v>30</v>
      </c>
      <c r="T740" s="111">
        <v>262000</v>
      </c>
    </row>
    <row r="741" spans="1:20">
      <c r="A741" s="21" t="s">
        <v>859</v>
      </c>
      <c r="B741" s="111">
        <f t="shared" si="11"/>
        <v>12.268518518518519</v>
      </c>
      <c r="C741" t="s">
        <v>984</v>
      </c>
      <c r="D741" s="21" t="s">
        <v>850</v>
      </c>
      <c r="E741" s="21">
        <v>303</v>
      </c>
      <c r="F741" s="21">
        <v>1460</v>
      </c>
      <c r="G741" s="111">
        <v>3.1000000000000002E-10</v>
      </c>
      <c r="H741" s="111">
        <v>4.5E-10</v>
      </c>
      <c r="I741" s="54">
        <v>7.6999999999999999E-2</v>
      </c>
      <c r="J741">
        <v>60</v>
      </c>
      <c r="K741">
        <v>0.1</v>
      </c>
      <c r="L741" s="111">
        <v>10</v>
      </c>
      <c r="M741" s="209">
        <v>20000000</v>
      </c>
      <c r="N741" s="21"/>
      <c r="O741" s="111">
        <v>30000</v>
      </c>
      <c r="P741" s="21"/>
      <c r="Q741">
        <v>100</v>
      </c>
      <c r="T741" s="111">
        <v>1060000</v>
      </c>
    </row>
    <row r="742" spans="1:20">
      <c r="A742" s="21" t="s">
        <v>860</v>
      </c>
      <c r="B742" s="111">
        <f t="shared" si="11"/>
        <v>1377.3148148148148</v>
      </c>
      <c r="C742" t="s">
        <v>989</v>
      </c>
      <c r="D742" s="21" t="s">
        <v>850</v>
      </c>
      <c r="E742" s="21">
        <v>303</v>
      </c>
      <c r="F742" s="21">
        <v>1460</v>
      </c>
      <c r="G742" s="111">
        <v>6.2000000000000003E-10</v>
      </c>
      <c r="H742" s="111">
        <v>1.3000000000000001E-9</v>
      </c>
      <c r="I742" s="54">
        <v>1E-3</v>
      </c>
      <c r="J742">
        <v>1000</v>
      </c>
      <c r="K742">
        <v>1.4</v>
      </c>
      <c r="L742" s="111">
        <v>1</v>
      </c>
      <c r="M742" s="209">
        <v>8000000</v>
      </c>
      <c r="N742" s="21"/>
      <c r="O742" s="111">
        <v>10000</v>
      </c>
      <c r="P742" s="21"/>
      <c r="Q742">
        <v>3</v>
      </c>
      <c r="R742" t="s">
        <v>1083</v>
      </c>
      <c r="T742" s="111">
        <v>119000000</v>
      </c>
    </row>
    <row r="743" spans="1:20">
      <c r="A743" s="21" t="s">
        <v>861</v>
      </c>
      <c r="B743" s="111">
        <f t="shared" si="11"/>
        <v>4.2013888888888892E-2</v>
      </c>
      <c r="C743" t="s">
        <v>980</v>
      </c>
      <c r="D743" s="21" t="s">
        <v>850</v>
      </c>
      <c r="E743" s="21">
        <v>303</v>
      </c>
      <c r="F743" s="21">
        <v>1460</v>
      </c>
      <c r="G743" s="111">
        <v>3.8999999999999998E-8</v>
      </c>
      <c r="H743" s="111">
        <v>2.5999999999999998E-10</v>
      </c>
      <c r="I743" s="54">
        <v>0.18</v>
      </c>
      <c r="J743">
        <v>1000</v>
      </c>
      <c r="K743">
        <v>1.7</v>
      </c>
      <c r="L743" s="111">
        <v>10</v>
      </c>
      <c r="M743" s="209">
        <v>100000</v>
      </c>
      <c r="N743" s="21"/>
      <c r="O743" s="111">
        <v>200</v>
      </c>
      <c r="P743" s="21"/>
      <c r="Q743">
        <v>3</v>
      </c>
      <c r="T743" s="111">
        <v>3630</v>
      </c>
    </row>
    <row r="744" spans="1:20">
      <c r="A744" s="21" t="s">
        <v>862</v>
      </c>
      <c r="B744" s="111">
        <f t="shared" si="11"/>
        <v>1.5046296296296296E-3</v>
      </c>
      <c r="C744" t="s">
        <v>981</v>
      </c>
      <c r="D744" s="21" t="s">
        <v>850</v>
      </c>
      <c r="E744" s="21">
        <v>303</v>
      </c>
      <c r="F744" s="21">
        <v>1460</v>
      </c>
      <c r="H744" s="111">
        <v>1.3000000000000001E-9</v>
      </c>
      <c r="I744" s="54">
        <v>0.29599999999999999</v>
      </c>
      <c r="J744">
        <v>1000</v>
      </c>
      <c r="K744">
        <v>1.9</v>
      </c>
      <c r="L744" s="111">
        <v>1</v>
      </c>
      <c r="M744" s="54"/>
      <c r="N744" s="21"/>
      <c r="P744" s="21"/>
      <c r="Q744">
        <v>3</v>
      </c>
      <c r="R744" t="s">
        <v>564</v>
      </c>
      <c r="T744" s="111">
        <v>130</v>
      </c>
    </row>
    <row r="745" spans="1:20">
      <c r="A745" s="21" t="s">
        <v>862</v>
      </c>
      <c r="B745" s="111">
        <f t="shared" si="11"/>
        <v>3.1712962962962964E-2</v>
      </c>
      <c r="C745" t="s">
        <v>980</v>
      </c>
      <c r="D745" s="21" t="s">
        <v>850</v>
      </c>
      <c r="E745" s="21">
        <v>303</v>
      </c>
      <c r="F745" s="21">
        <v>1460</v>
      </c>
      <c r="G745" s="111">
        <v>4.1000000000000003E-8</v>
      </c>
      <c r="H745" s="111">
        <v>2.0000000000000001E-10</v>
      </c>
      <c r="I745" s="54">
        <v>2.7E-2</v>
      </c>
      <c r="J745">
        <v>1000</v>
      </c>
      <c r="K745">
        <v>1.6</v>
      </c>
      <c r="L745" s="111">
        <v>100</v>
      </c>
      <c r="M745" s="209">
        <v>100000</v>
      </c>
      <c r="N745" s="21"/>
      <c r="O745" s="111">
        <v>200</v>
      </c>
      <c r="P745" s="21"/>
      <c r="Q745">
        <v>3</v>
      </c>
      <c r="T745" s="111">
        <v>2740</v>
      </c>
    </row>
    <row r="746" spans="1:20">
      <c r="A746" s="21" t="s">
        <v>863</v>
      </c>
      <c r="B746" s="111">
        <f t="shared" si="11"/>
        <v>1.5046296296296295E-2</v>
      </c>
      <c r="C746" t="s">
        <v>982</v>
      </c>
      <c r="D746" s="21" t="s">
        <v>864</v>
      </c>
      <c r="E746" s="21">
        <v>1545</v>
      </c>
      <c r="F746" s="21">
        <v>1950</v>
      </c>
      <c r="G746" s="111">
        <v>2.7E-11</v>
      </c>
      <c r="H746" s="111">
        <v>2.9E-11</v>
      </c>
      <c r="I746" s="54">
        <v>0.26100000000000001</v>
      </c>
      <c r="J746">
        <v>300</v>
      </c>
      <c r="K746">
        <v>0.9</v>
      </c>
      <c r="L746" s="111">
        <v>10</v>
      </c>
      <c r="M746" s="209">
        <v>200000000</v>
      </c>
      <c r="N746" s="21"/>
      <c r="O746" s="111">
        <v>300000</v>
      </c>
      <c r="P746" s="21"/>
      <c r="Q746">
        <v>10</v>
      </c>
      <c r="T746" s="111">
        <v>1300</v>
      </c>
    </row>
    <row r="747" spans="1:20">
      <c r="A747" s="21" t="s">
        <v>865</v>
      </c>
      <c r="B747" s="111">
        <f t="shared" si="11"/>
        <v>0.32060185185185186</v>
      </c>
      <c r="C747" t="s">
        <v>982</v>
      </c>
      <c r="D747" s="21" t="s">
        <v>864</v>
      </c>
      <c r="E747" s="21">
        <v>1545</v>
      </c>
      <c r="F747" s="21">
        <v>1950</v>
      </c>
      <c r="G747" s="111">
        <v>2.8000000000000002E-10</v>
      </c>
      <c r="H747" s="111">
        <v>2.8000000000000002E-10</v>
      </c>
      <c r="I747" s="54">
        <v>0.27</v>
      </c>
      <c r="J747">
        <v>200</v>
      </c>
      <c r="K747">
        <v>0.4</v>
      </c>
      <c r="L747" s="111">
        <v>10</v>
      </c>
      <c r="M747" s="209">
        <v>20000000</v>
      </c>
      <c r="N747" s="21"/>
      <c r="O747" s="111">
        <v>30000</v>
      </c>
      <c r="P747" s="21"/>
      <c r="Q747">
        <v>10</v>
      </c>
      <c r="T747" s="111">
        <v>27700</v>
      </c>
    </row>
    <row r="748" spans="1:20">
      <c r="A748" s="21" t="s">
        <v>866</v>
      </c>
      <c r="B748" s="111">
        <f t="shared" si="11"/>
        <v>9.2476851851851851</v>
      </c>
      <c r="C748" t="s">
        <v>984</v>
      </c>
      <c r="D748" s="21" t="s">
        <v>864</v>
      </c>
      <c r="E748" s="21">
        <v>1545</v>
      </c>
      <c r="F748" s="21">
        <v>1950</v>
      </c>
      <c r="G748" s="111">
        <v>1.0000000000000001E-9</v>
      </c>
      <c r="H748" s="111">
        <v>5.6000000000000003E-10</v>
      </c>
      <c r="I748" s="54">
        <v>2.9000000000000001E-2</v>
      </c>
      <c r="J748">
        <v>2000</v>
      </c>
      <c r="K748">
        <v>1.1000000000000001</v>
      </c>
      <c r="L748" s="111">
        <v>100</v>
      </c>
      <c r="M748" s="209">
        <v>5000000</v>
      </c>
      <c r="N748" s="21"/>
      <c r="O748" s="111">
        <v>8000</v>
      </c>
      <c r="P748" s="21"/>
      <c r="Q748">
        <v>3</v>
      </c>
      <c r="T748" s="111">
        <v>799000</v>
      </c>
    </row>
    <row r="749" spans="1:20">
      <c r="A749" s="21" t="s">
        <v>867</v>
      </c>
      <c r="B749" s="111">
        <f t="shared" si="11"/>
        <v>128.47222222222223</v>
      </c>
      <c r="C749" t="s">
        <v>989</v>
      </c>
      <c r="D749" s="21" t="s">
        <v>864</v>
      </c>
      <c r="E749" s="21">
        <v>1545</v>
      </c>
      <c r="F749" s="21">
        <v>1950</v>
      </c>
      <c r="G749" s="111">
        <v>5.2000000000000002E-9</v>
      </c>
      <c r="H749" s="111">
        <v>1.3000000000000001E-9</v>
      </c>
      <c r="I749" s="54">
        <v>1E-3</v>
      </c>
      <c r="J749">
        <v>1000</v>
      </c>
      <c r="K749">
        <v>1.6</v>
      </c>
      <c r="L749" s="111">
        <v>100</v>
      </c>
      <c r="M749" s="209">
        <v>1000000</v>
      </c>
      <c r="N749" s="21"/>
      <c r="O749" s="111">
        <v>2000</v>
      </c>
      <c r="P749" s="21"/>
      <c r="Q749">
        <v>3</v>
      </c>
      <c r="T749" s="111">
        <v>11100000</v>
      </c>
    </row>
    <row r="750" spans="1:20">
      <c r="A750" s="21" t="s">
        <v>868</v>
      </c>
      <c r="B750" s="111">
        <f t="shared" si="11"/>
        <v>700.23148148148152</v>
      </c>
      <c r="C750" t="s">
        <v>981</v>
      </c>
      <c r="D750" s="21" t="s">
        <v>864</v>
      </c>
      <c r="E750" s="21">
        <v>1545</v>
      </c>
      <c r="F750" s="21">
        <v>1950</v>
      </c>
      <c r="G750" s="111">
        <v>9.0999999999999996E-10</v>
      </c>
      <c r="H750" s="111">
        <v>1.0999999999999999E-10</v>
      </c>
      <c r="I750" s="54">
        <v>1E-3</v>
      </c>
      <c r="J750">
        <v>1</v>
      </c>
      <c r="K750">
        <v>0.1</v>
      </c>
      <c r="L750" s="111">
        <v>1000</v>
      </c>
      <c r="M750" s="209">
        <v>5000000</v>
      </c>
      <c r="N750" s="21"/>
      <c r="O750" s="111">
        <v>9000</v>
      </c>
      <c r="P750" s="21"/>
      <c r="Q750">
        <v>1000</v>
      </c>
      <c r="T750" s="111">
        <v>60500000</v>
      </c>
    </row>
    <row r="751" spans="1:20">
      <c r="A751" s="21" t="s">
        <v>869</v>
      </c>
      <c r="B751" s="111">
        <f t="shared" si="11"/>
        <v>2.6504629629629628</v>
      </c>
      <c r="C751" t="s">
        <v>981</v>
      </c>
      <c r="D751" s="21" t="s">
        <v>864</v>
      </c>
      <c r="E751" s="21">
        <v>1545</v>
      </c>
      <c r="F751" s="21">
        <v>1950</v>
      </c>
      <c r="G751" s="111">
        <v>1.3999999999999999E-9</v>
      </c>
      <c r="H751" s="111">
        <v>1.6999999999999999E-9</v>
      </c>
      <c r="I751" s="54">
        <v>6.9000000000000006E-2</v>
      </c>
      <c r="J751">
        <v>1000</v>
      </c>
      <c r="K751">
        <v>1.5</v>
      </c>
      <c r="L751" s="111">
        <v>10</v>
      </c>
      <c r="M751" s="209">
        <v>4000000</v>
      </c>
      <c r="N751" s="21"/>
      <c r="O751" s="111">
        <v>6000</v>
      </c>
      <c r="P751" s="21"/>
      <c r="Q751">
        <v>3</v>
      </c>
      <c r="T751" s="111">
        <v>229000</v>
      </c>
    </row>
    <row r="752" spans="1:20">
      <c r="A752" s="21" t="s">
        <v>870</v>
      </c>
      <c r="B752" s="111">
        <f t="shared" si="11"/>
        <v>0.34375</v>
      </c>
      <c r="C752" t="s">
        <v>981</v>
      </c>
      <c r="D752" s="21" t="s">
        <v>864</v>
      </c>
      <c r="E752" s="21">
        <v>1545</v>
      </c>
      <c r="F752" s="21">
        <v>1950</v>
      </c>
      <c r="G752" s="111">
        <v>2.5999999999999998E-10</v>
      </c>
      <c r="H752" s="111">
        <v>3.1000000000000002E-10</v>
      </c>
      <c r="I752" s="54">
        <v>6.3E-2</v>
      </c>
      <c r="J752">
        <v>1000</v>
      </c>
      <c r="K752">
        <v>1.6</v>
      </c>
      <c r="L752" s="111">
        <v>100</v>
      </c>
      <c r="M752" s="209">
        <v>20000000</v>
      </c>
      <c r="N752" s="21"/>
      <c r="O752" s="111">
        <v>30000</v>
      </c>
      <c r="P752" s="21"/>
      <c r="Q752">
        <v>3</v>
      </c>
      <c r="T752" s="111">
        <v>29700</v>
      </c>
    </row>
    <row r="753" spans="1:20">
      <c r="A753" s="21" t="s">
        <v>871</v>
      </c>
      <c r="B753" s="111">
        <f t="shared" si="11"/>
        <v>1.0555555555555556E-2</v>
      </c>
      <c r="C753" t="s">
        <v>981</v>
      </c>
      <c r="D753" s="21" t="s">
        <v>864</v>
      </c>
      <c r="E753" s="21">
        <v>1545</v>
      </c>
      <c r="F753" s="21">
        <v>1950</v>
      </c>
      <c r="G753" s="111">
        <v>3.1000000000000003E-11</v>
      </c>
      <c r="H753" s="111">
        <v>2.7E-11</v>
      </c>
      <c r="I753" s="54">
        <v>0.16</v>
      </c>
      <c r="J753">
        <v>2000</v>
      </c>
      <c r="K753">
        <v>2</v>
      </c>
      <c r="L753" s="111">
        <v>10</v>
      </c>
      <c r="M753" s="209">
        <v>200000000</v>
      </c>
      <c r="N753" s="21"/>
      <c r="O753" s="111">
        <v>300000</v>
      </c>
      <c r="P753" s="21"/>
      <c r="Q753">
        <v>3</v>
      </c>
      <c r="R753" t="s">
        <v>927</v>
      </c>
      <c r="T753" s="111">
        <v>912</v>
      </c>
    </row>
    <row r="754" spans="1:20">
      <c r="A754" s="46" t="s">
        <v>872</v>
      </c>
      <c r="B754" s="111">
        <f t="shared" si="11"/>
        <v>1631944444444.4443</v>
      </c>
      <c r="C754" t="s">
        <v>997</v>
      </c>
      <c r="D754" s="21" t="s">
        <v>873</v>
      </c>
      <c r="E754" s="21">
        <v>1132</v>
      </c>
      <c r="F754" s="21" t="s">
        <v>20</v>
      </c>
      <c r="G754" s="111">
        <v>5.6999999999999996E-6</v>
      </c>
      <c r="H754" s="111">
        <v>4.3999999999999997E-8</v>
      </c>
      <c r="I754" s="54">
        <v>0.29599999999999999</v>
      </c>
      <c r="J754">
        <v>1</v>
      </c>
      <c r="K754">
        <v>0.1</v>
      </c>
      <c r="L754" s="111">
        <v>1</v>
      </c>
      <c r="M754" s="209">
        <v>900</v>
      </c>
      <c r="N754" s="21"/>
      <c r="O754" s="111">
        <v>1</v>
      </c>
      <c r="P754" s="21"/>
      <c r="Q754">
        <v>10</v>
      </c>
      <c r="R754" t="s">
        <v>1191</v>
      </c>
      <c r="T754" s="111">
        <v>1.41E+17</v>
      </c>
    </row>
    <row r="755" spans="1:20">
      <c r="A755" s="21" t="s">
        <v>874</v>
      </c>
      <c r="B755" s="111">
        <f t="shared" si="11"/>
        <v>20.833333333333332</v>
      </c>
      <c r="C755" t="s">
        <v>978</v>
      </c>
      <c r="D755" s="21" t="s">
        <v>873</v>
      </c>
      <c r="E755" s="21">
        <v>1132</v>
      </c>
      <c r="F755" s="21" t="s">
        <v>20</v>
      </c>
      <c r="G755" s="111">
        <v>1.2E-5</v>
      </c>
      <c r="H755" s="111">
        <v>5.5000000000000003E-8</v>
      </c>
      <c r="I755" s="54">
        <v>3.0000000000000001E-3</v>
      </c>
      <c r="J755">
        <v>6</v>
      </c>
      <c r="K755">
        <v>0.1</v>
      </c>
      <c r="L755" s="111">
        <v>10</v>
      </c>
      <c r="M755" s="209">
        <v>400</v>
      </c>
      <c r="N755" s="21"/>
      <c r="O755" s="111">
        <v>0.7</v>
      </c>
      <c r="P755" s="21"/>
      <c r="Q755">
        <v>3</v>
      </c>
      <c r="R755" t="s">
        <v>838</v>
      </c>
      <c r="T755" s="111">
        <v>1800000</v>
      </c>
    </row>
    <row r="756" spans="1:20">
      <c r="A756" s="21" t="s">
        <v>875</v>
      </c>
      <c r="B756" s="111">
        <f t="shared" si="11"/>
        <v>4.2013888888888893</v>
      </c>
      <c r="C756" t="s">
        <v>977</v>
      </c>
      <c r="D756" s="21" t="s">
        <v>873</v>
      </c>
      <c r="E756" s="21">
        <v>1132</v>
      </c>
      <c r="F756" s="21" t="s">
        <v>20</v>
      </c>
      <c r="G756" s="111">
        <v>4.0000000000000001E-10</v>
      </c>
      <c r="H756" s="111">
        <v>2.8000000000000002E-10</v>
      </c>
      <c r="I756" s="54">
        <v>3.2000000000000001E-2</v>
      </c>
      <c r="J756">
        <v>10</v>
      </c>
      <c r="K756">
        <v>0.1</v>
      </c>
      <c r="L756" s="111">
        <v>100</v>
      </c>
      <c r="M756" s="209">
        <v>10000000</v>
      </c>
      <c r="N756" s="21"/>
      <c r="O756" s="111">
        <v>20000</v>
      </c>
      <c r="P756" s="21"/>
      <c r="Q756">
        <v>100</v>
      </c>
      <c r="R756" t="s">
        <v>1084</v>
      </c>
      <c r="T756" s="111">
        <v>363000</v>
      </c>
    </row>
    <row r="757" spans="1:20">
      <c r="A757" s="21" t="s">
        <v>876</v>
      </c>
      <c r="B757" s="111">
        <f t="shared" si="11"/>
        <v>25115.740740740741</v>
      </c>
      <c r="C757" t="s">
        <v>978</v>
      </c>
      <c r="D757" s="21" t="s">
        <v>873</v>
      </c>
      <c r="E757" s="21">
        <v>1132</v>
      </c>
      <c r="F757" s="21" t="s">
        <v>20</v>
      </c>
      <c r="G757" s="111">
        <v>2.5999999999999998E-5</v>
      </c>
      <c r="H757" s="111">
        <v>3.3000000000000002E-7</v>
      </c>
      <c r="I757" s="54">
        <v>2E-3</v>
      </c>
      <c r="J757">
        <v>6</v>
      </c>
      <c r="K757">
        <v>0.1</v>
      </c>
      <c r="L757" s="111">
        <v>0.1</v>
      </c>
      <c r="M757" s="209">
        <v>200</v>
      </c>
      <c r="N757" s="21"/>
      <c r="O757" s="111">
        <v>0.3</v>
      </c>
      <c r="P757" s="21"/>
      <c r="Q757">
        <v>1</v>
      </c>
      <c r="R757" t="s">
        <v>840</v>
      </c>
      <c r="T757" s="111">
        <v>2170000000</v>
      </c>
    </row>
    <row r="758" spans="1:20">
      <c r="A758" s="21" t="s">
        <v>877</v>
      </c>
      <c r="B758" s="111">
        <f t="shared" si="11"/>
        <v>58101851.851851851</v>
      </c>
      <c r="C758" t="s">
        <v>978</v>
      </c>
      <c r="D758" s="21" t="s">
        <v>873</v>
      </c>
      <c r="E758" s="21">
        <v>1132</v>
      </c>
      <c r="F758" s="21" t="s">
        <v>20</v>
      </c>
      <c r="G758" s="111">
        <v>6.9E-6</v>
      </c>
      <c r="H758" s="111">
        <v>4.9999999999999998E-8</v>
      </c>
      <c r="I758" s="54">
        <v>1E-3</v>
      </c>
      <c r="J758">
        <v>2</v>
      </c>
      <c r="K758">
        <v>0.1</v>
      </c>
      <c r="L758" s="111">
        <v>1</v>
      </c>
      <c r="M758" s="209">
        <v>700</v>
      </c>
      <c r="N758" s="21"/>
      <c r="O758" s="111">
        <v>1</v>
      </c>
      <c r="P758" s="21"/>
      <c r="Q758">
        <v>3</v>
      </c>
      <c r="R758" t="s">
        <v>841</v>
      </c>
      <c r="T758" s="111">
        <v>5020000000000</v>
      </c>
    </row>
    <row r="759" spans="1:20">
      <c r="A759" s="21" t="s">
        <v>878</v>
      </c>
      <c r="B759" s="111">
        <f t="shared" si="11"/>
        <v>89583333.333333328</v>
      </c>
      <c r="C759" t="s">
        <v>978</v>
      </c>
      <c r="D759" s="21" t="s">
        <v>873</v>
      </c>
      <c r="E759" s="21">
        <v>1132</v>
      </c>
      <c r="F759" s="21" t="s">
        <v>20</v>
      </c>
      <c r="G759" s="111">
        <v>6.8000000000000001E-6</v>
      </c>
      <c r="H759" s="111">
        <v>4.9000000000000002E-8</v>
      </c>
      <c r="I759" s="54">
        <v>2E-3</v>
      </c>
      <c r="J759">
        <v>3</v>
      </c>
      <c r="K759">
        <v>0.1</v>
      </c>
      <c r="L759" s="111">
        <v>1</v>
      </c>
      <c r="M759" s="209">
        <v>700</v>
      </c>
      <c r="N759" s="21"/>
      <c r="O759" s="111">
        <v>1</v>
      </c>
      <c r="P759" s="21"/>
      <c r="Q759">
        <v>3</v>
      </c>
      <c r="R759" t="s">
        <v>842</v>
      </c>
      <c r="T759" s="111">
        <v>7740000000000</v>
      </c>
    </row>
    <row r="760" spans="1:20">
      <c r="A760" s="21" t="s">
        <v>879</v>
      </c>
      <c r="B760" s="111">
        <f t="shared" si="11"/>
        <v>256944444444.44446</v>
      </c>
      <c r="C760" t="s">
        <v>978</v>
      </c>
      <c r="D760" s="21" t="s">
        <v>873</v>
      </c>
      <c r="E760" s="21">
        <v>1132</v>
      </c>
      <c r="F760" s="21" t="s">
        <v>20</v>
      </c>
      <c r="G760" s="111">
        <v>6.1E-6</v>
      </c>
      <c r="H760" s="111">
        <v>4.6000000000000002E-8</v>
      </c>
      <c r="I760" s="54">
        <v>2.8000000000000001E-2</v>
      </c>
      <c r="J760">
        <v>100</v>
      </c>
      <c r="K760">
        <v>0.2</v>
      </c>
      <c r="L760" s="111">
        <v>1</v>
      </c>
      <c r="M760" s="209">
        <v>800</v>
      </c>
      <c r="N760" s="21"/>
      <c r="O760" s="111">
        <v>1</v>
      </c>
      <c r="P760" s="21"/>
      <c r="Q760">
        <v>3</v>
      </c>
      <c r="R760" t="s">
        <v>843</v>
      </c>
      <c r="T760" s="111">
        <v>2.22E+16</v>
      </c>
    </row>
    <row r="761" spans="1:20">
      <c r="A761" s="21" t="s">
        <v>880</v>
      </c>
      <c r="B761" s="111">
        <f t="shared" si="11"/>
        <v>8553240740.7407408</v>
      </c>
      <c r="C761" t="s">
        <v>978</v>
      </c>
      <c r="D761" s="21" t="s">
        <v>873</v>
      </c>
      <c r="E761" s="21">
        <v>1132</v>
      </c>
      <c r="F761" s="21" t="s">
        <v>20</v>
      </c>
      <c r="G761" s="111">
        <v>6.2999999999999998E-6</v>
      </c>
      <c r="H761" s="111">
        <v>4.6000000000000002E-8</v>
      </c>
      <c r="I761" s="54">
        <v>2E-3</v>
      </c>
      <c r="J761">
        <v>1</v>
      </c>
      <c r="K761">
        <v>0.1</v>
      </c>
      <c r="L761" s="111">
        <v>10</v>
      </c>
      <c r="M761" s="209">
        <v>800</v>
      </c>
      <c r="N761" s="21"/>
      <c r="O761" s="111">
        <v>1</v>
      </c>
      <c r="P761" s="21"/>
      <c r="Q761">
        <v>3</v>
      </c>
      <c r="R761" t="s">
        <v>844</v>
      </c>
      <c r="T761" s="111">
        <v>739000000000000</v>
      </c>
    </row>
    <row r="762" spans="1:20">
      <c r="A762" s="21" t="s">
        <v>881</v>
      </c>
      <c r="B762" s="111">
        <f t="shared" si="11"/>
        <v>6.7476851851851851</v>
      </c>
      <c r="C762" t="s">
        <v>981</v>
      </c>
      <c r="D762" s="21" t="s">
        <v>873</v>
      </c>
      <c r="E762" s="21">
        <v>1132</v>
      </c>
      <c r="F762" s="21" t="s">
        <v>20</v>
      </c>
      <c r="G762" s="111">
        <v>1.6999999999999999E-9</v>
      </c>
      <c r="H762" s="111">
        <v>7.7000000000000003E-10</v>
      </c>
      <c r="I762" s="54">
        <v>3.6999999999999998E-2</v>
      </c>
      <c r="J762">
        <v>1000</v>
      </c>
      <c r="K762">
        <v>1.6</v>
      </c>
      <c r="L762" s="111">
        <v>100</v>
      </c>
      <c r="M762" s="209">
        <v>3000000</v>
      </c>
      <c r="N762" s="21"/>
      <c r="O762" s="111">
        <v>5000</v>
      </c>
      <c r="P762" s="21"/>
      <c r="Q762">
        <v>3</v>
      </c>
      <c r="R762" t="s">
        <v>525</v>
      </c>
      <c r="T762" s="111">
        <v>583000</v>
      </c>
    </row>
    <row r="763" spans="1:20">
      <c r="A763" s="21" t="s">
        <v>882</v>
      </c>
      <c r="B763" s="111">
        <f t="shared" si="11"/>
        <v>1631944444444.4443</v>
      </c>
      <c r="C763" t="s">
        <v>997</v>
      </c>
      <c r="D763" s="21" t="s">
        <v>873</v>
      </c>
      <c r="E763" s="21">
        <v>1132</v>
      </c>
      <c r="F763" s="21" t="s">
        <v>20</v>
      </c>
      <c r="G763" s="111">
        <v>5.6999999999999996E-6</v>
      </c>
      <c r="H763" s="111">
        <v>4.3999999999999997E-8</v>
      </c>
      <c r="I763" s="54">
        <v>2E-3</v>
      </c>
      <c r="J763">
        <v>1</v>
      </c>
      <c r="K763">
        <v>0.1</v>
      </c>
      <c r="L763" s="111">
        <v>1</v>
      </c>
      <c r="M763" s="209">
        <v>900</v>
      </c>
      <c r="N763" s="21"/>
      <c r="O763" s="111">
        <v>1</v>
      </c>
      <c r="P763" s="21"/>
      <c r="Q763">
        <v>10</v>
      </c>
      <c r="R763" t="s">
        <v>845</v>
      </c>
      <c r="T763" s="111">
        <v>1.41E+17</v>
      </c>
    </row>
    <row r="764" spans="1:20">
      <c r="A764" s="21" t="s">
        <v>883</v>
      </c>
      <c r="B764" s="111">
        <f t="shared" si="11"/>
        <v>1.6319444444444445E-2</v>
      </c>
      <c r="C764" t="s">
        <v>981</v>
      </c>
      <c r="D764" s="21" t="s">
        <v>873</v>
      </c>
      <c r="E764" s="21">
        <v>1132</v>
      </c>
      <c r="F764" s="21" t="s">
        <v>20</v>
      </c>
      <c r="G764" s="111">
        <v>3.5000000000000002E-11</v>
      </c>
      <c r="H764" s="111">
        <v>2.8E-11</v>
      </c>
      <c r="I764" s="54">
        <v>1.2E-2</v>
      </c>
      <c r="J764">
        <v>1000</v>
      </c>
      <c r="K764">
        <v>1.6</v>
      </c>
      <c r="L764" s="111">
        <v>100</v>
      </c>
      <c r="M764" s="209">
        <v>100000000</v>
      </c>
      <c r="N764" s="21"/>
      <c r="O764" s="111">
        <v>200000</v>
      </c>
      <c r="P764" s="21"/>
      <c r="Q764">
        <v>3</v>
      </c>
      <c r="R764" t="s">
        <v>527</v>
      </c>
      <c r="T764" s="111">
        <v>1410</v>
      </c>
    </row>
    <row r="765" spans="1:20">
      <c r="A765" s="21" t="s">
        <v>884</v>
      </c>
      <c r="B765" s="111">
        <f t="shared" si="11"/>
        <v>0.58796296296296291</v>
      </c>
      <c r="C765" t="s">
        <v>981</v>
      </c>
      <c r="D765" s="21" t="s">
        <v>873</v>
      </c>
      <c r="E765" s="21">
        <v>1132</v>
      </c>
      <c r="F765" s="21" t="s">
        <v>20</v>
      </c>
      <c r="G765" s="111">
        <v>8.3999999999999999E-10</v>
      </c>
      <c r="H765" s="111">
        <v>1.0999999999999999E-9</v>
      </c>
      <c r="I765" s="54">
        <v>8.9999999999999993E-3</v>
      </c>
      <c r="J765">
        <v>1000</v>
      </c>
      <c r="K765">
        <v>1</v>
      </c>
      <c r="L765" s="111">
        <v>100</v>
      </c>
      <c r="M765" s="209">
        <v>6000000</v>
      </c>
      <c r="N765" s="21"/>
      <c r="O765" s="111">
        <v>10000</v>
      </c>
      <c r="P765" s="21"/>
      <c r="Q765">
        <v>10</v>
      </c>
      <c r="R765" t="s">
        <v>528</v>
      </c>
      <c r="T765" s="111">
        <v>50800</v>
      </c>
    </row>
    <row r="766" spans="1:20">
      <c r="A766" s="21" t="s">
        <v>885</v>
      </c>
      <c r="B766" s="111">
        <f t="shared" si="11"/>
        <v>2.2685185185185187E-2</v>
      </c>
      <c r="C766" t="s">
        <v>982</v>
      </c>
      <c r="D766" s="21" t="s">
        <v>886</v>
      </c>
      <c r="E766" s="21">
        <v>1717</v>
      </c>
      <c r="F766" s="21" t="s">
        <v>20</v>
      </c>
      <c r="G766" s="111">
        <v>5.0000000000000002E-11</v>
      </c>
      <c r="H766" s="111">
        <v>6.3000000000000002E-11</v>
      </c>
      <c r="I766" s="54">
        <v>0.156</v>
      </c>
      <c r="J766">
        <v>1000</v>
      </c>
      <c r="K766">
        <v>1.7</v>
      </c>
      <c r="L766" s="111">
        <v>10</v>
      </c>
      <c r="M766" s="209">
        <v>100000000</v>
      </c>
      <c r="N766" s="21"/>
      <c r="O766" s="111">
        <v>200000</v>
      </c>
      <c r="P766" s="21"/>
      <c r="Q766">
        <v>3</v>
      </c>
      <c r="T766" s="111">
        <v>1960</v>
      </c>
    </row>
    <row r="767" spans="1:20">
      <c r="A767" s="21" t="s">
        <v>887</v>
      </c>
      <c r="B767" s="111">
        <f t="shared" si="11"/>
        <v>15.972222222222221</v>
      </c>
      <c r="C767" t="s">
        <v>982</v>
      </c>
      <c r="D767" s="21" t="s">
        <v>886</v>
      </c>
      <c r="E767" s="21">
        <v>1717</v>
      </c>
      <c r="F767" s="21" t="s">
        <v>20</v>
      </c>
      <c r="G767" s="111">
        <v>2.7000000000000002E-9</v>
      </c>
      <c r="H767" s="111">
        <v>2.0000000000000001E-9</v>
      </c>
      <c r="I767" s="54">
        <v>0.432</v>
      </c>
      <c r="J767">
        <v>900</v>
      </c>
      <c r="K767">
        <v>1</v>
      </c>
      <c r="L767" s="111">
        <v>1</v>
      </c>
      <c r="M767" s="209">
        <v>2000000</v>
      </c>
      <c r="N767" s="21"/>
      <c r="O767" s="111">
        <v>3000</v>
      </c>
      <c r="P767" s="21"/>
      <c r="Q767">
        <v>10</v>
      </c>
      <c r="T767" s="111">
        <v>1380000</v>
      </c>
    </row>
    <row r="768" spans="1:20">
      <c r="A768" s="21" t="s">
        <v>888</v>
      </c>
      <c r="B768" s="111">
        <f t="shared" si="11"/>
        <v>329.86111111111109</v>
      </c>
      <c r="C768" t="s">
        <v>984</v>
      </c>
      <c r="D768" s="21" t="s">
        <v>886</v>
      </c>
      <c r="E768" s="21">
        <v>1717</v>
      </c>
      <c r="F768" s="21" t="s">
        <v>20</v>
      </c>
      <c r="G768" s="111">
        <v>2.6000000000000001E-11</v>
      </c>
      <c r="H768" s="111">
        <v>1.7999999999999999E-11</v>
      </c>
      <c r="I768" s="54">
        <v>1E-3</v>
      </c>
      <c r="J768">
        <v>1</v>
      </c>
      <c r="K768">
        <v>0.1</v>
      </c>
      <c r="L768" s="111">
        <v>10000</v>
      </c>
      <c r="M768" s="209">
        <v>200000000</v>
      </c>
      <c r="N768" s="21"/>
      <c r="O768" s="111">
        <v>300000</v>
      </c>
      <c r="P768" s="21"/>
      <c r="Q768">
        <v>1000</v>
      </c>
      <c r="T768" s="111">
        <v>28500000</v>
      </c>
    </row>
    <row r="769" spans="1:20">
      <c r="A769" s="21" t="s">
        <v>889</v>
      </c>
      <c r="B769" s="111">
        <f t="shared" si="11"/>
        <v>9.583333333333334E-2</v>
      </c>
      <c r="C769" t="s">
        <v>981</v>
      </c>
      <c r="D769" s="21" t="s">
        <v>890</v>
      </c>
      <c r="E769" s="21">
        <v>3400</v>
      </c>
      <c r="F769" s="21">
        <v>6700</v>
      </c>
      <c r="G769" s="111">
        <v>7.5999999999999996E-11</v>
      </c>
      <c r="H769" s="111">
        <v>1.0999999999999999E-10</v>
      </c>
      <c r="I769" s="54">
        <v>3.5999999999999997E-2</v>
      </c>
      <c r="J769">
        <v>20</v>
      </c>
      <c r="K769">
        <v>0.1</v>
      </c>
      <c r="L769" s="111">
        <v>100</v>
      </c>
      <c r="M769" s="209">
        <v>70000000</v>
      </c>
      <c r="N769" s="21"/>
      <c r="O769" s="111">
        <v>100000</v>
      </c>
      <c r="P769" s="21"/>
      <c r="Q769">
        <v>100</v>
      </c>
      <c r="R769" t="s">
        <v>777</v>
      </c>
      <c r="T769" s="111">
        <v>8280</v>
      </c>
    </row>
    <row r="770" spans="1:20">
      <c r="A770" s="21" t="s">
        <v>891</v>
      </c>
      <c r="B770" s="111">
        <f t="shared" si="11"/>
        <v>9.166666666666666E-2</v>
      </c>
      <c r="C770" t="s">
        <v>982</v>
      </c>
      <c r="D770" s="21" t="s">
        <v>890</v>
      </c>
      <c r="E770" s="21">
        <v>3400</v>
      </c>
      <c r="F770" s="21">
        <v>6700</v>
      </c>
      <c r="G770" s="111">
        <v>4.6000000000000003E-11</v>
      </c>
      <c r="H770" s="111">
        <v>6.0999999999999996E-11</v>
      </c>
      <c r="I770" s="54">
        <v>0.14000000000000001</v>
      </c>
      <c r="J770">
        <v>300</v>
      </c>
      <c r="K770">
        <v>0.4</v>
      </c>
      <c r="L770" s="111">
        <v>10</v>
      </c>
      <c r="M770" s="209">
        <v>100000000</v>
      </c>
      <c r="N770" s="21"/>
      <c r="O770" s="111">
        <v>200000</v>
      </c>
      <c r="P770" s="21"/>
      <c r="Q770">
        <v>10</v>
      </c>
      <c r="R770" t="s">
        <v>778</v>
      </c>
      <c r="T770" s="111">
        <v>7920</v>
      </c>
    </row>
    <row r="771" spans="1:20">
      <c r="A771" s="21" t="s">
        <v>892</v>
      </c>
      <c r="B771" s="111">
        <f t="shared" si="11"/>
        <v>21.643518518518519</v>
      </c>
      <c r="C771" t="s">
        <v>984</v>
      </c>
      <c r="D771" s="21" t="s">
        <v>890</v>
      </c>
      <c r="E771" s="21">
        <v>3400</v>
      </c>
      <c r="F771" s="21">
        <v>6700</v>
      </c>
      <c r="G771" s="111">
        <v>1.2E-10</v>
      </c>
      <c r="H771" s="111">
        <v>2.5000000000000002E-10</v>
      </c>
      <c r="I771" s="54">
        <v>2.4E-2</v>
      </c>
      <c r="J771">
        <v>20</v>
      </c>
      <c r="K771">
        <v>0.2</v>
      </c>
      <c r="L771" s="111">
        <v>10</v>
      </c>
      <c r="M771" s="209">
        <v>40000000</v>
      </c>
      <c r="N771" s="21"/>
      <c r="O771" s="111">
        <v>70000</v>
      </c>
      <c r="P771" s="21"/>
      <c r="Q771">
        <v>30</v>
      </c>
      <c r="T771" s="111">
        <v>1870000</v>
      </c>
    </row>
    <row r="772" spans="1:20">
      <c r="A772" s="21" t="s">
        <v>893</v>
      </c>
      <c r="B772" s="111">
        <f t="shared" si="11"/>
        <v>2.5694444444444443E-2</v>
      </c>
      <c r="C772" t="s">
        <v>984</v>
      </c>
      <c r="D772" s="21" t="s">
        <v>890</v>
      </c>
      <c r="E772" s="21">
        <v>3400</v>
      </c>
      <c r="F772" s="21">
        <v>6700</v>
      </c>
      <c r="G772" s="111">
        <v>1.8E-12</v>
      </c>
      <c r="H772" s="111">
        <v>3.3000000000000001E-12</v>
      </c>
      <c r="I772" s="54">
        <v>1.9E-2</v>
      </c>
      <c r="J772">
        <v>10</v>
      </c>
      <c r="K772">
        <v>0.1</v>
      </c>
      <c r="L772" s="111">
        <v>100</v>
      </c>
      <c r="M772" s="209">
        <v>3000000000</v>
      </c>
      <c r="N772" s="21"/>
      <c r="O772" s="111">
        <v>5000000</v>
      </c>
      <c r="P772" s="21"/>
      <c r="Q772">
        <v>1000</v>
      </c>
      <c r="R772" t="s">
        <v>779</v>
      </c>
      <c r="T772" s="111">
        <v>2220</v>
      </c>
    </row>
    <row r="773" spans="1:20">
      <c r="A773" s="21" t="s">
        <v>894</v>
      </c>
      <c r="B773" s="111">
        <f t="shared" ref="B773:B820" si="12">T773/86400</f>
        <v>121.52777777777777</v>
      </c>
      <c r="C773" t="s">
        <v>984</v>
      </c>
      <c r="D773" s="21" t="s">
        <v>890</v>
      </c>
      <c r="E773" s="21">
        <v>3400</v>
      </c>
      <c r="F773" s="21">
        <v>6700</v>
      </c>
      <c r="G773" s="111">
        <v>4.3E-11</v>
      </c>
      <c r="H773" s="111">
        <v>8.2000000000000001E-11</v>
      </c>
      <c r="I773" s="54">
        <v>8.9999999999999993E-3</v>
      </c>
      <c r="J773">
        <v>7</v>
      </c>
      <c r="K773">
        <v>0.1</v>
      </c>
      <c r="L773" s="111">
        <v>10</v>
      </c>
      <c r="M773" s="209">
        <v>100000000</v>
      </c>
      <c r="N773" s="21"/>
      <c r="O773" s="111">
        <v>200000</v>
      </c>
      <c r="P773" s="21"/>
      <c r="Q773">
        <v>1000</v>
      </c>
      <c r="T773" s="111">
        <v>10500000</v>
      </c>
    </row>
    <row r="774" spans="1:20">
      <c r="A774" s="21" t="s">
        <v>895</v>
      </c>
      <c r="B774" s="111">
        <f t="shared" si="12"/>
        <v>75.115740740740748</v>
      </c>
      <c r="C774" t="s">
        <v>91</v>
      </c>
      <c r="D774" s="21" t="s">
        <v>890</v>
      </c>
      <c r="E774" s="21">
        <v>3400</v>
      </c>
      <c r="F774" s="21">
        <v>6700</v>
      </c>
      <c r="G774" s="111">
        <v>2.1999999999999999E-10</v>
      </c>
      <c r="H774" s="111">
        <v>5.0000000000000003E-10</v>
      </c>
      <c r="I774" s="54">
        <v>1E-3</v>
      </c>
      <c r="J774">
        <v>1000</v>
      </c>
      <c r="K774">
        <v>1.1000000000000001</v>
      </c>
      <c r="L774" s="111">
        <v>1000</v>
      </c>
      <c r="M774" s="209">
        <v>20000000</v>
      </c>
      <c r="N774" s="21"/>
      <c r="O774" s="111">
        <v>40000</v>
      </c>
      <c r="P774" s="21"/>
      <c r="Q774">
        <v>3</v>
      </c>
      <c r="T774" s="111">
        <v>6490000</v>
      </c>
    </row>
    <row r="775" spans="1:20">
      <c r="A775" s="21" t="s">
        <v>896</v>
      </c>
      <c r="B775" s="111">
        <f t="shared" si="12"/>
        <v>0.98842592592592593</v>
      </c>
      <c r="C775" t="s">
        <v>981</v>
      </c>
      <c r="D775" s="21" t="s">
        <v>890</v>
      </c>
      <c r="E775" s="21">
        <v>3400</v>
      </c>
      <c r="F775" s="21">
        <v>6700</v>
      </c>
      <c r="G775" s="111">
        <v>3.3E-10</v>
      </c>
      <c r="H775" s="111">
        <v>7.1000000000000003E-10</v>
      </c>
      <c r="I775" s="54">
        <v>7.4999999999999997E-2</v>
      </c>
      <c r="J775">
        <v>2000</v>
      </c>
      <c r="K775">
        <v>1.6</v>
      </c>
      <c r="L775" s="111">
        <v>10</v>
      </c>
      <c r="M775" s="209">
        <v>20000000</v>
      </c>
      <c r="N775" s="21"/>
      <c r="O775" s="111">
        <v>30000</v>
      </c>
      <c r="P775" s="21"/>
      <c r="Q775">
        <v>3</v>
      </c>
      <c r="R775" t="s">
        <v>667</v>
      </c>
      <c r="T775" s="111">
        <v>85400</v>
      </c>
    </row>
    <row r="776" spans="1:20">
      <c r="A776" s="21" t="s">
        <v>897</v>
      </c>
      <c r="B776" s="111">
        <f t="shared" si="12"/>
        <v>69.791666666666671</v>
      </c>
      <c r="C776" t="s">
        <v>981</v>
      </c>
      <c r="D776" s="21" t="s">
        <v>890</v>
      </c>
      <c r="E776" s="21">
        <v>3400</v>
      </c>
      <c r="F776" s="21">
        <v>6700</v>
      </c>
      <c r="G776" s="111">
        <v>8.3999999999999999E-10</v>
      </c>
      <c r="H776" s="111">
        <v>2.2999999999999999E-9</v>
      </c>
      <c r="I776" s="54">
        <v>1E-3</v>
      </c>
      <c r="J776">
        <v>1000</v>
      </c>
      <c r="K776">
        <v>1</v>
      </c>
      <c r="L776" s="111">
        <v>10</v>
      </c>
      <c r="M776" s="209">
        <v>6000000</v>
      </c>
      <c r="N776" s="21"/>
      <c r="O776" s="111">
        <v>10000</v>
      </c>
      <c r="P776" s="21"/>
      <c r="Q776">
        <v>10</v>
      </c>
      <c r="R776" t="s">
        <v>668</v>
      </c>
      <c r="T776" s="111">
        <v>6030000</v>
      </c>
    </row>
    <row r="777" spans="1:20">
      <c r="A777" s="21" t="s">
        <v>898</v>
      </c>
      <c r="B777" s="111">
        <f t="shared" si="12"/>
        <v>0.83796296296296291</v>
      </c>
      <c r="C777" t="s">
        <v>982</v>
      </c>
      <c r="D777" s="21" t="s">
        <v>20</v>
      </c>
      <c r="E777" s="21">
        <v>-112</v>
      </c>
      <c r="F777" s="21">
        <v>107</v>
      </c>
      <c r="H777" s="111">
        <v>9.2999999999999999E-10</v>
      </c>
      <c r="I777" s="54">
        <v>0.28399999999999997</v>
      </c>
      <c r="J777">
        <v>800</v>
      </c>
      <c r="K777">
        <v>1.3</v>
      </c>
      <c r="L777" s="111">
        <v>10</v>
      </c>
      <c r="M777" s="209">
        <v>70000000</v>
      </c>
      <c r="N777" s="21"/>
      <c r="O777" s="111">
        <v>70000</v>
      </c>
      <c r="P777" s="21"/>
      <c r="Q777">
        <v>3</v>
      </c>
      <c r="T777" s="111">
        <v>72400</v>
      </c>
    </row>
    <row r="778" spans="1:20">
      <c r="A778" s="21" t="s">
        <v>899</v>
      </c>
      <c r="B778" s="111">
        <f t="shared" si="12"/>
        <v>8.6689814814814817E-2</v>
      </c>
      <c r="C778" t="s">
        <v>982</v>
      </c>
      <c r="D778" s="21" t="s">
        <v>20</v>
      </c>
      <c r="E778" s="21">
        <v>-112</v>
      </c>
      <c r="F778" s="21">
        <v>107</v>
      </c>
      <c r="H778" s="111">
        <v>9.2999999999999999E-10</v>
      </c>
      <c r="I778" s="54">
        <v>0.107</v>
      </c>
      <c r="J778">
        <v>800</v>
      </c>
      <c r="K778">
        <v>0.9</v>
      </c>
      <c r="L778" s="111">
        <v>10</v>
      </c>
      <c r="M778" s="209">
        <v>100000000</v>
      </c>
      <c r="N778" s="21"/>
      <c r="O778" s="111">
        <v>100000</v>
      </c>
      <c r="P778" s="21"/>
      <c r="Q778">
        <v>3</v>
      </c>
      <c r="R778" t="s">
        <v>375</v>
      </c>
      <c r="T778" s="111">
        <v>7490</v>
      </c>
    </row>
    <row r="779" spans="1:20">
      <c r="A779" s="21" t="s">
        <v>900</v>
      </c>
      <c r="B779" s="111">
        <f t="shared" si="12"/>
        <v>0.70370370370370372</v>
      </c>
      <c r="C779" t="s">
        <v>982</v>
      </c>
      <c r="D779" s="21" t="s">
        <v>20</v>
      </c>
      <c r="E779" s="21">
        <v>-112</v>
      </c>
      <c r="F779" s="21">
        <v>107</v>
      </c>
      <c r="H779" s="111">
        <v>9.2999999999999999E-10</v>
      </c>
      <c r="I779" s="54">
        <v>0.06</v>
      </c>
      <c r="J779">
        <v>300</v>
      </c>
      <c r="K779">
        <v>0.2</v>
      </c>
      <c r="L779" s="111">
        <v>10</v>
      </c>
      <c r="M779" s="209">
        <v>300000000</v>
      </c>
      <c r="N779" s="21"/>
      <c r="O779" s="111">
        <v>300000</v>
      </c>
      <c r="P779" s="21"/>
      <c r="Q779">
        <v>3</v>
      </c>
      <c r="R779" t="s">
        <v>377</v>
      </c>
      <c r="T779" s="111">
        <v>60800</v>
      </c>
    </row>
    <row r="780" spans="1:20">
      <c r="A780" s="21" t="s">
        <v>901</v>
      </c>
      <c r="B780" s="111">
        <f t="shared" si="12"/>
        <v>36.342592592592595</v>
      </c>
      <c r="C780" t="s">
        <v>984</v>
      </c>
      <c r="D780" s="21" t="s">
        <v>20</v>
      </c>
      <c r="E780" s="21">
        <v>-112</v>
      </c>
      <c r="F780" s="21">
        <v>107</v>
      </c>
      <c r="H780" s="111">
        <v>9.2999999999999999E-10</v>
      </c>
      <c r="I780" s="54">
        <v>5.8999999999999997E-2</v>
      </c>
      <c r="J780">
        <v>400</v>
      </c>
      <c r="K780">
        <v>0.3</v>
      </c>
      <c r="L780" s="111">
        <v>10</v>
      </c>
      <c r="M780" s="209">
        <v>200000000</v>
      </c>
      <c r="N780" s="21"/>
      <c r="O780" s="111">
        <v>200000</v>
      </c>
      <c r="P780" s="21"/>
      <c r="Q780">
        <v>3</v>
      </c>
      <c r="T780" s="111">
        <v>3140000</v>
      </c>
    </row>
    <row r="781" spans="1:20">
      <c r="A781" s="21" t="s">
        <v>902</v>
      </c>
      <c r="B781" s="111">
        <f t="shared" si="12"/>
        <v>8.8773148148148149</v>
      </c>
      <c r="C781" t="s">
        <v>992</v>
      </c>
      <c r="D781" s="21" t="s">
        <v>20</v>
      </c>
      <c r="E781" s="21">
        <v>-112</v>
      </c>
      <c r="F781" s="21">
        <v>107</v>
      </c>
      <c r="H781" s="111">
        <v>9.2999999999999999E-10</v>
      </c>
      <c r="I781" s="54">
        <v>0.03</v>
      </c>
      <c r="J781">
        <v>3000</v>
      </c>
      <c r="K781">
        <v>1.9</v>
      </c>
      <c r="L781" s="111">
        <v>10</v>
      </c>
      <c r="M781" s="209">
        <v>3000000000</v>
      </c>
      <c r="N781" s="21"/>
      <c r="O781" s="111">
        <v>3000000</v>
      </c>
      <c r="P781" s="21"/>
      <c r="Q781">
        <v>3</v>
      </c>
      <c r="T781" s="111">
        <v>767000</v>
      </c>
    </row>
    <row r="782" spans="1:20">
      <c r="A782" s="21" t="s">
        <v>903</v>
      </c>
      <c r="B782" s="111">
        <f t="shared" si="12"/>
        <v>11.805555555555555</v>
      </c>
      <c r="C782" t="s">
        <v>992</v>
      </c>
      <c r="D782" s="21" t="s">
        <v>20</v>
      </c>
      <c r="E782" s="21">
        <v>-112</v>
      </c>
      <c r="F782" s="21">
        <v>107</v>
      </c>
      <c r="H782" s="111">
        <v>9.2999999999999999E-10</v>
      </c>
      <c r="I782" s="54">
        <v>1.2E-2</v>
      </c>
      <c r="J782">
        <v>3000</v>
      </c>
      <c r="K782">
        <v>2.1</v>
      </c>
      <c r="L782" s="111">
        <v>10</v>
      </c>
      <c r="M782" s="209">
        <v>8000000000</v>
      </c>
      <c r="N782" s="21"/>
      <c r="O782" s="111">
        <v>8000000</v>
      </c>
      <c r="P782" s="21"/>
      <c r="Q782">
        <v>3</v>
      </c>
      <c r="T782" s="111">
        <v>1020000</v>
      </c>
    </row>
    <row r="783" spans="1:20">
      <c r="A783" s="21" t="s">
        <v>904</v>
      </c>
      <c r="B783" s="111">
        <f t="shared" si="12"/>
        <v>5.2430555555555554</v>
      </c>
      <c r="C783" t="s">
        <v>981</v>
      </c>
      <c r="D783" s="21" t="s">
        <v>20</v>
      </c>
      <c r="E783" s="21">
        <v>-112</v>
      </c>
      <c r="F783" s="21">
        <v>107</v>
      </c>
      <c r="H783" s="111">
        <v>9.2999999999999999E-10</v>
      </c>
      <c r="I783" s="54">
        <v>1.6E-2</v>
      </c>
      <c r="J783">
        <v>1000</v>
      </c>
      <c r="K783">
        <v>1</v>
      </c>
      <c r="L783" s="111">
        <v>10</v>
      </c>
      <c r="M783" s="209">
        <v>2000000000</v>
      </c>
      <c r="N783" s="21"/>
      <c r="O783" s="111">
        <v>2000000</v>
      </c>
      <c r="P783" s="21"/>
      <c r="Q783">
        <v>3</v>
      </c>
      <c r="T783" s="111">
        <v>453000</v>
      </c>
    </row>
    <row r="784" spans="1:20">
      <c r="A784" s="21" t="s">
        <v>905</v>
      </c>
      <c r="B784" s="111">
        <f t="shared" si="12"/>
        <v>2.1875</v>
      </c>
      <c r="C784" t="s">
        <v>992</v>
      </c>
      <c r="D784" s="21" t="s">
        <v>20</v>
      </c>
      <c r="E784" s="21">
        <v>-112</v>
      </c>
      <c r="F784" s="21">
        <v>107</v>
      </c>
      <c r="H784" s="111">
        <v>9.2999999999999999E-10</v>
      </c>
      <c r="I784" s="54">
        <v>1.6E-2</v>
      </c>
      <c r="J784">
        <v>2000</v>
      </c>
      <c r="K784">
        <v>1.7</v>
      </c>
      <c r="L784" s="111">
        <v>10</v>
      </c>
      <c r="M784" s="209">
        <v>2000000000</v>
      </c>
      <c r="N784" s="21"/>
      <c r="O784" s="111">
        <v>2000000</v>
      </c>
      <c r="P784" s="21"/>
      <c r="Q784">
        <v>3</v>
      </c>
      <c r="R784" t="s">
        <v>904</v>
      </c>
      <c r="T784" s="111">
        <v>189000</v>
      </c>
    </row>
    <row r="785" spans="1:20">
      <c r="A785" s="21" t="s">
        <v>906</v>
      </c>
      <c r="B785" s="111">
        <f t="shared" si="12"/>
        <v>0.38078703703703703</v>
      </c>
      <c r="C785" t="s">
        <v>981</v>
      </c>
      <c r="D785" s="21" t="s">
        <v>20</v>
      </c>
      <c r="E785" s="21">
        <v>-112</v>
      </c>
      <c r="F785" s="21">
        <v>107</v>
      </c>
      <c r="H785" s="111">
        <v>9.2999999999999999E-10</v>
      </c>
      <c r="I785" s="54">
        <v>0.04</v>
      </c>
      <c r="J785">
        <v>2000</v>
      </c>
      <c r="K785">
        <v>1.6</v>
      </c>
      <c r="L785" s="111">
        <v>10</v>
      </c>
      <c r="M785" s="209">
        <v>300000000</v>
      </c>
      <c r="N785" s="21"/>
      <c r="O785" s="111">
        <v>300000</v>
      </c>
      <c r="P785" s="21"/>
      <c r="Q785">
        <v>3</v>
      </c>
      <c r="R785" t="s">
        <v>244</v>
      </c>
      <c r="T785" s="111">
        <v>32900</v>
      </c>
    </row>
    <row r="786" spans="1:20">
      <c r="A786" s="21" t="s">
        <v>907</v>
      </c>
      <c r="B786" s="111">
        <f t="shared" si="12"/>
        <v>1.0613425925925925E-2</v>
      </c>
      <c r="C786" t="s">
        <v>999</v>
      </c>
      <c r="D786" s="21" t="s">
        <v>20</v>
      </c>
      <c r="E786" s="21">
        <v>-112</v>
      </c>
      <c r="F786" s="21">
        <v>107</v>
      </c>
      <c r="H786" s="111">
        <v>9.2999999999999999E-10</v>
      </c>
      <c r="I786" s="54">
        <v>6.9000000000000006E-2</v>
      </c>
      <c r="J786">
        <v>200</v>
      </c>
      <c r="K786">
        <v>0.4</v>
      </c>
      <c r="L786" s="111">
        <v>10</v>
      </c>
      <c r="M786" s="209">
        <v>200000000</v>
      </c>
      <c r="N786" s="21"/>
      <c r="O786" s="111">
        <v>200000</v>
      </c>
      <c r="P786" s="21"/>
      <c r="Q786">
        <v>3</v>
      </c>
      <c r="R786" t="s">
        <v>244</v>
      </c>
      <c r="T786" s="111">
        <v>917</v>
      </c>
    </row>
    <row r="787" spans="1:20">
      <c r="A787" s="21" t="s">
        <v>908</v>
      </c>
      <c r="B787" s="111">
        <f t="shared" si="12"/>
        <v>2.650462962962963E-3</v>
      </c>
      <c r="C787" t="s">
        <v>981</v>
      </c>
      <c r="D787" s="21" t="s">
        <v>20</v>
      </c>
      <c r="E787" s="21">
        <v>-112</v>
      </c>
      <c r="F787" s="21">
        <v>107</v>
      </c>
      <c r="H787" s="111">
        <v>9.2999999999999999E-10</v>
      </c>
      <c r="I787" s="54">
        <v>1.167</v>
      </c>
      <c r="J787">
        <v>2</v>
      </c>
      <c r="K787">
        <v>1.7</v>
      </c>
      <c r="L787" s="111">
        <v>10</v>
      </c>
      <c r="M787" s="209">
        <v>300000000</v>
      </c>
      <c r="N787" s="21"/>
      <c r="O787" s="111">
        <v>300000</v>
      </c>
      <c r="P787" s="21"/>
      <c r="Q787">
        <v>3</v>
      </c>
      <c r="T787" s="111">
        <v>229</v>
      </c>
    </row>
    <row r="788" spans="1:20">
      <c r="A788" s="21" t="s">
        <v>909</v>
      </c>
      <c r="B788" s="111">
        <f t="shared" si="12"/>
        <v>9.780092592592592E-3</v>
      </c>
      <c r="C788" t="s">
        <v>981</v>
      </c>
      <c r="D788" s="21" t="s">
        <v>20</v>
      </c>
      <c r="E788" s="21">
        <v>-112</v>
      </c>
      <c r="F788" s="21">
        <v>107</v>
      </c>
      <c r="H788" s="111">
        <v>9.2999999999999999E-10</v>
      </c>
      <c r="I788" s="54">
        <v>0.16600000000000001</v>
      </c>
      <c r="J788">
        <v>1000</v>
      </c>
      <c r="K788">
        <v>1.7</v>
      </c>
      <c r="L788" s="111">
        <v>10</v>
      </c>
      <c r="M788" s="209">
        <v>50000000</v>
      </c>
      <c r="N788" s="21"/>
      <c r="O788" s="111">
        <v>50000</v>
      </c>
      <c r="P788" s="21"/>
      <c r="Q788">
        <v>3</v>
      </c>
      <c r="R788" t="s">
        <v>248</v>
      </c>
      <c r="T788" s="111">
        <v>845</v>
      </c>
    </row>
    <row r="789" spans="1:20">
      <c r="A789" s="21" t="s">
        <v>910</v>
      </c>
      <c r="B789" s="111">
        <f t="shared" si="12"/>
        <v>0.61458333333333337</v>
      </c>
      <c r="C789" t="s">
        <v>982</v>
      </c>
      <c r="D789" s="21" t="s">
        <v>911</v>
      </c>
      <c r="E789" s="21">
        <v>1490</v>
      </c>
      <c r="F789" s="21" t="s">
        <v>20</v>
      </c>
      <c r="G789" s="111">
        <v>8.0999999999999999E-10</v>
      </c>
      <c r="H789" s="111">
        <v>9.5999999999999999E-10</v>
      </c>
      <c r="I789" s="54">
        <v>0.51500000000000001</v>
      </c>
      <c r="J789">
        <v>500</v>
      </c>
      <c r="K789">
        <v>0.8</v>
      </c>
      <c r="L789" s="111">
        <v>1</v>
      </c>
      <c r="M789" s="209">
        <v>6000000</v>
      </c>
      <c r="N789" s="21"/>
      <c r="O789" s="111">
        <v>10000</v>
      </c>
      <c r="P789" s="21"/>
      <c r="Q789">
        <v>10</v>
      </c>
      <c r="T789" s="111">
        <v>53100</v>
      </c>
    </row>
    <row r="790" spans="1:20">
      <c r="A790" s="21" t="s">
        <v>912</v>
      </c>
      <c r="B790" s="111">
        <f t="shared" si="12"/>
        <v>3.3333333333333333E-2</v>
      </c>
      <c r="C790" t="s">
        <v>1004</v>
      </c>
      <c r="D790" s="21" t="s">
        <v>911</v>
      </c>
      <c r="E790" s="21">
        <v>1490</v>
      </c>
      <c r="F790" s="21" t="s">
        <v>20</v>
      </c>
      <c r="G790" s="111">
        <v>4.8999999999999999E-11</v>
      </c>
      <c r="H790" s="111">
        <v>5.6E-11</v>
      </c>
      <c r="I790" s="54">
        <v>3.4000000000000002E-2</v>
      </c>
      <c r="J790">
        <v>200</v>
      </c>
      <c r="K790">
        <v>0.1</v>
      </c>
      <c r="L790" s="111">
        <v>100</v>
      </c>
      <c r="M790" s="209">
        <v>100000000</v>
      </c>
      <c r="N790" s="21"/>
      <c r="O790" s="111">
        <v>200000</v>
      </c>
      <c r="P790" s="21"/>
      <c r="Q790">
        <v>100</v>
      </c>
      <c r="R790" t="s">
        <v>910</v>
      </c>
      <c r="T790" s="111">
        <v>2880</v>
      </c>
    </row>
    <row r="791" spans="1:20">
      <c r="A791" s="21" t="s">
        <v>913</v>
      </c>
      <c r="B791" s="111">
        <f t="shared" si="12"/>
        <v>3.3217592592592591</v>
      </c>
      <c r="C791" t="s">
        <v>982</v>
      </c>
      <c r="D791" s="21" t="s">
        <v>911</v>
      </c>
      <c r="E791" s="21">
        <v>1490</v>
      </c>
      <c r="F791" s="21" t="s">
        <v>20</v>
      </c>
      <c r="G791" s="111">
        <v>5.3000000000000003E-10</v>
      </c>
      <c r="H791" s="111">
        <v>5.4999999999999996E-10</v>
      </c>
      <c r="I791" s="54">
        <v>0.08</v>
      </c>
      <c r="J791">
        <v>20</v>
      </c>
      <c r="K791">
        <v>0.1</v>
      </c>
      <c r="L791" s="111">
        <v>10</v>
      </c>
      <c r="M791" s="209">
        <v>9000000</v>
      </c>
      <c r="N791" s="21"/>
      <c r="O791" s="111">
        <v>20000</v>
      </c>
      <c r="P791" s="21"/>
      <c r="Q791">
        <v>300</v>
      </c>
      <c r="T791" s="111">
        <v>287000</v>
      </c>
    </row>
    <row r="792" spans="1:20">
      <c r="A792" s="21" t="s">
        <v>914</v>
      </c>
      <c r="B792" s="111">
        <f t="shared" si="12"/>
        <v>106.59722222222223</v>
      </c>
      <c r="C792" t="s">
        <v>982</v>
      </c>
      <c r="D792" s="21" t="s">
        <v>911</v>
      </c>
      <c r="E792" s="21">
        <v>1490</v>
      </c>
      <c r="F792" s="21" t="s">
        <v>20</v>
      </c>
      <c r="G792" s="111">
        <v>3.3000000000000002E-9</v>
      </c>
      <c r="H792" s="111">
        <v>1.3000000000000001E-9</v>
      </c>
      <c r="I792" s="54">
        <v>0.38</v>
      </c>
      <c r="J792">
        <v>40</v>
      </c>
      <c r="K792">
        <v>0.2</v>
      </c>
      <c r="L792" s="111">
        <v>0.1</v>
      </c>
      <c r="M792" s="209">
        <v>2000000</v>
      </c>
      <c r="N792" s="21"/>
      <c r="O792" s="111">
        <v>3000</v>
      </c>
      <c r="P792" s="21"/>
      <c r="Q792">
        <v>30</v>
      </c>
      <c r="T792" s="111">
        <v>9210000</v>
      </c>
    </row>
    <row r="793" spans="1:20">
      <c r="A793" s="21" t="s">
        <v>915</v>
      </c>
      <c r="B793" s="111">
        <f t="shared" si="12"/>
        <v>2.6736111111111112</v>
      </c>
      <c r="C793" t="s">
        <v>91</v>
      </c>
      <c r="D793" s="21" t="s">
        <v>911</v>
      </c>
      <c r="E793" s="21">
        <v>1490</v>
      </c>
      <c r="F793" s="21" t="s">
        <v>20</v>
      </c>
      <c r="G793" s="111">
        <v>1.6999999999999999E-9</v>
      </c>
      <c r="H793" s="111">
        <v>2.7000000000000002E-9</v>
      </c>
      <c r="I793" s="54">
        <v>7.0000000000000001E-3</v>
      </c>
      <c r="J793">
        <v>1000</v>
      </c>
      <c r="K793">
        <v>1.6</v>
      </c>
      <c r="L793" s="111">
        <v>1000</v>
      </c>
      <c r="M793" s="209">
        <v>3000000</v>
      </c>
      <c r="N793" s="21"/>
      <c r="O793" s="111">
        <v>5000</v>
      </c>
      <c r="P793" s="21"/>
      <c r="Q793">
        <v>3</v>
      </c>
      <c r="T793" s="111">
        <v>231000</v>
      </c>
    </row>
    <row r="794" spans="1:20">
      <c r="A794" s="21" t="s">
        <v>916</v>
      </c>
      <c r="B794" s="111">
        <f t="shared" si="12"/>
        <v>0.13310185185185186</v>
      </c>
      <c r="C794" t="s">
        <v>999</v>
      </c>
      <c r="D794" s="21" t="s">
        <v>911</v>
      </c>
      <c r="E794" s="21">
        <v>1490</v>
      </c>
      <c r="F794" s="21" t="s">
        <v>20</v>
      </c>
      <c r="G794" s="111">
        <v>1.2999999999999999E-10</v>
      </c>
      <c r="H794" s="111">
        <v>1.7000000000000001E-10</v>
      </c>
      <c r="I794" s="54">
        <v>9.8000000000000004E-2</v>
      </c>
      <c r="J794">
        <v>200</v>
      </c>
      <c r="K794">
        <v>0.2</v>
      </c>
      <c r="L794" s="111">
        <v>10</v>
      </c>
      <c r="M794" s="209">
        <v>40000000</v>
      </c>
      <c r="N794" s="21"/>
      <c r="O794" s="111">
        <v>60000</v>
      </c>
      <c r="P794" s="21"/>
      <c r="Q794">
        <v>30</v>
      </c>
      <c r="R794" t="s">
        <v>915</v>
      </c>
      <c r="T794" s="111">
        <v>11500</v>
      </c>
    </row>
    <row r="795" spans="1:20">
      <c r="A795" s="21" t="s">
        <v>917</v>
      </c>
      <c r="B795" s="111">
        <f t="shared" si="12"/>
        <v>58.564814814814817</v>
      </c>
      <c r="C795" t="s">
        <v>981</v>
      </c>
      <c r="D795" s="21" t="s">
        <v>911</v>
      </c>
      <c r="E795" s="21">
        <v>1490</v>
      </c>
      <c r="F795" s="21" t="s">
        <v>20</v>
      </c>
      <c r="G795" s="111">
        <v>6.1E-9</v>
      </c>
      <c r="H795" s="111">
        <v>2.4E-9</v>
      </c>
      <c r="I795" s="54">
        <v>1E-3</v>
      </c>
      <c r="J795">
        <v>1000</v>
      </c>
      <c r="K795">
        <v>1.6</v>
      </c>
      <c r="L795" s="111">
        <v>100</v>
      </c>
      <c r="M795" s="209">
        <v>800000</v>
      </c>
      <c r="N795" s="21"/>
      <c r="O795" s="111">
        <v>1000</v>
      </c>
      <c r="P795" s="21"/>
      <c r="Q795">
        <v>3</v>
      </c>
      <c r="T795" s="111">
        <v>5060000</v>
      </c>
    </row>
    <row r="796" spans="1:20">
      <c r="A796" s="21" t="s">
        <v>918</v>
      </c>
      <c r="B796" s="111">
        <f t="shared" si="12"/>
        <v>3.4490740740740738E-2</v>
      </c>
      <c r="C796" t="s">
        <v>992</v>
      </c>
      <c r="D796" s="21" t="s">
        <v>911</v>
      </c>
      <c r="E796" s="21">
        <v>1490</v>
      </c>
      <c r="F796" s="21" t="s">
        <v>20</v>
      </c>
      <c r="G796" s="111">
        <v>1.5E-11</v>
      </c>
      <c r="H796" s="111">
        <v>1.1000000000000001E-11</v>
      </c>
      <c r="I796" s="54">
        <v>8.2000000000000003E-2</v>
      </c>
      <c r="J796">
        <v>70</v>
      </c>
      <c r="K796">
        <v>0.1</v>
      </c>
      <c r="L796" s="111">
        <v>100</v>
      </c>
      <c r="M796" s="209">
        <v>300000000</v>
      </c>
      <c r="N796" s="21"/>
      <c r="O796" s="111">
        <v>600000</v>
      </c>
      <c r="P796" s="21"/>
      <c r="Q796">
        <v>100</v>
      </c>
      <c r="R796" t="s">
        <v>917</v>
      </c>
      <c r="T796" s="111">
        <v>2980</v>
      </c>
    </row>
    <row r="797" spans="1:20">
      <c r="A797" s="21" t="s">
        <v>919</v>
      </c>
      <c r="B797" s="111">
        <f t="shared" si="12"/>
        <v>0.14699074074074073</v>
      </c>
      <c r="C797" t="s">
        <v>981</v>
      </c>
      <c r="D797" s="21" t="s">
        <v>911</v>
      </c>
      <c r="E797" s="21">
        <v>1490</v>
      </c>
      <c r="F797" s="21" t="s">
        <v>20</v>
      </c>
      <c r="G797" s="111">
        <v>2.8000000000000002E-10</v>
      </c>
      <c r="H797" s="111">
        <v>4.8999999999999996E-10</v>
      </c>
      <c r="I797" s="54">
        <v>0.54600000000000004</v>
      </c>
      <c r="J797">
        <v>1000</v>
      </c>
      <c r="K797">
        <v>1.7</v>
      </c>
      <c r="L797" s="111">
        <v>100</v>
      </c>
      <c r="M797" s="209">
        <v>20000000</v>
      </c>
      <c r="N797" s="21"/>
      <c r="O797" s="111">
        <v>30000</v>
      </c>
      <c r="P797" s="21"/>
      <c r="Q797">
        <v>3</v>
      </c>
      <c r="T797" s="111">
        <v>12700</v>
      </c>
    </row>
    <row r="798" spans="1:20">
      <c r="A798" s="21" t="s">
        <v>920</v>
      </c>
      <c r="B798" s="111">
        <f t="shared" si="12"/>
        <v>0.4236111111111111</v>
      </c>
      <c r="C798" t="s">
        <v>981</v>
      </c>
      <c r="D798" s="21" t="s">
        <v>911</v>
      </c>
      <c r="E798" s="21">
        <v>1490</v>
      </c>
      <c r="F798" s="21" t="s">
        <v>20</v>
      </c>
      <c r="G798" s="111">
        <v>6E-10</v>
      </c>
      <c r="H798" s="111">
        <v>1.2E-9</v>
      </c>
      <c r="I798" s="54">
        <v>9.8000000000000004E-2</v>
      </c>
      <c r="J798">
        <v>1000</v>
      </c>
      <c r="K798">
        <v>1.6</v>
      </c>
      <c r="L798" s="111">
        <v>100</v>
      </c>
      <c r="M798" s="209">
        <v>8000000</v>
      </c>
      <c r="N798" s="21"/>
      <c r="O798" s="111">
        <v>10000</v>
      </c>
      <c r="P798" s="21"/>
      <c r="Q798">
        <v>3</v>
      </c>
      <c r="R798" t="s">
        <v>942</v>
      </c>
      <c r="T798" s="111">
        <v>36600</v>
      </c>
    </row>
    <row r="799" spans="1:20">
      <c r="A799" s="21" t="s">
        <v>921</v>
      </c>
      <c r="B799" s="111">
        <f t="shared" si="12"/>
        <v>1.2962962962962963E-2</v>
      </c>
      <c r="C799" t="s">
        <v>981</v>
      </c>
      <c r="D799" s="21" t="s">
        <v>911</v>
      </c>
      <c r="E799" s="21">
        <v>1490</v>
      </c>
      <c r="F799" s="21" t="s">
        <v>20</v>
      </c>
      <c r="G799" s="111">
        <v>4.6000000000000003E-11</v>
      </c>
      <c r="H799" s="111">
        <v>8.1000000000000005E-11</v>
      </c>
      <c r="I799" s="54">
        <v>1.111</v>
      </c>
      <c r="J799">
        <v>900</v>
      </c>
      <c r="K799">
        <v>1.7</v>
      </c>
      <c r="L799" s="111">
        <v>10</v>
      </c>
      <c r="M799" s="209">
        <v>100000000</v>
      </c>
      <c r="N799" s="21"/>
      <c r="O799" s="111">
        <v>200000</v>
      </c>
      <c r="P799" s="21"/>
      <c r="Q799">
        <v>3</v>
      </c>
      <c r="T799" s="111">
        <v>1120</v>
      </c>
    </row>
    <row r="800" spans="1:20">
      <c r="A800" s="21" t="s">
        <v>922</v>
      </c>
      <c r="B800" s="111">
        <f t="shared" si="12"/>
        <v>7.1527777777777779E-3</v>
      </c>
      <c r="C800" t="s">
        <v>981</v>
      </c>
      <c r="D800" s="21" t="s">
        <v>911</v>
      </c>
      <c r="E800" s="21">
        <v>1490</v>
      </c>
      <c r="F800" s="21" t="s">
        <v>20</v>
      </c>
      <c r="G800" s="111">
        <v>2.6000000000000001E-11</v>
      </c>
      <c r="H800" s="111">
        <v>4.6000000000000003E-11</v>
      </c>
      <c r="I800" s="54">
        <v>1.2190000000000001</v>
      </c>
      <c r="J800">
        <v>1000</v>
      </c>
      <c r="K800">
        <v>1.7</v>
      </c>
      <c r="L800" s="111">
        <v>10</v>
      </c>
      <c r="M800" s="209">
        <v>200000000</v>
      </c>
      <c r="N800" s="21"/>
      <c r="O800" s="111">
        <v>300000</v>
      </c>
      <c r="P800" s="21"/>
      <c r="Q800">
        <v>3</v>
      </c>
      <c r="R800" t="s">
        <v>943</v>
      </c>
      <c r="T800" s="111">
        <v>618</v>
      </c>
    </row>
    <row r="801" spans="1:20">
      <c r="A801" s="21" t="s">
        <v>923</v>
      </c>
      <c r="B801" s="111">
        <f t="shared" si="12"/>
        <v>1.3078703703703703E-2</v>
      </c>
      <c r="C801" t="s">
        <v>982</v>
      </c>
      <c r="D801" s="21">
        <v>7</v>
      </c>
      <c r="E801" s="21">
        <v>824</v>
      </c>
      <c r="F801" s="21">
        <v>1196</v>
      </c>
      <c r="G801" s="111">
        <v>2.3000000000000001E-11</v>
      </c>
      <c r="H801" s="111">
        <v>2.3000000000000001E-11</v>
      </c>
      <c r="I801" s="54">
        <v>2.7E-2</v>
      </c>
      <c r="J801">
        <v>60</v>
      </c>
      <c r="K801">
        <v>0.1</v>
      </c>
      <c r="L801" s="111">
        <v>100</v>
      </c>
      <c r="M801" s="209">
        <v>200000000</v>
      </c>
      <c r="N801" s="21"/>
      <c r="O801" s="111">
        <v>400000</v>
      </c>
      <c r="P801" s="21"/>
      <c r="Q801">
        <v>100</v>
      </c>
      <c r="R801" t="s">
        <v>863</v>
      </c>
      <c r="T801" s="111">
        <v>1130</v>
      </c>
    </row>
    <row r="802" spans="1:20">
      <c r="A802" s="21" t="s">
        <v>924</v>
      </c>
      <c r="B802" s="111">
        <f t="shared" si="12"/>
        <v>2.3611111111111112</v>
      </c>
      <c r="C802" t="s">
        <v>984</v>
      </c>
      <c r="D802" s="21">
        <v>7</v>
      </c>
      <c r="E802" s="21">
        <v>824</v>
      </c>
      <c r="F802" s="21">
        <v>1196</v>
      </c>
      <c r="G802" s="111">
        <v>9.5000000000000003E-10</v>
      </c>
      <c r="H802" s="111">
        <v>9.5000000000000003E-10</v>
      </c>
      <c r="I802" s="54">
        <v>2.1999999999999999E-2</v>
      </c>
      <c r="J802">
        <v>10</v>
      </c>
      <c r="K802">
        <v>0.1</v>
      </c>
      <c r="L802" s="111">
        <v>100</v>
      </c>
      <c r="M802" s="209">
        <v>5000000</v>
      </c>
      <c r="N802" s="21"/>
      <c r="O802" s="111">
        <v>9000</v>
      </c>
      <c r="P802" s="21"/>
      <c r="Q802">
        <v>100</v>
      </c>
      <c r="R802" t="s">
        <v>865</v>
      </c>
      <c r="T802" s="111">
        <v>204000</v>
      </c>
    </row>
    <row r="803" spans="1:20">
      <c r="A803" s="21" t="s">
        <v>925</v>
      </c>
      <c r="B803" s="111">
        <f t="shared" si="12"/>
        <v>1.2152777777777778E-2</v>
      </c>
      <c r="C803" t="s">
        <v>982</v>
      </c>
      <c r="D803" s="21">
        <v>7</v>
      </c>
      <c r="E803" s="21">
        <v>824</v>
      </c>
      <c r="F803" s="21">
        <v>1196</v>
      </c>
      <c r="G803" s="111">
        <v>9.4999999999999995E-12</v>
      </c>
      <c r="H803" s="111">
        <v>6.7000000000000001E-12</v>
      </c>
      <c r="I803" s="54">
        <v>5.2999999999999999E-2</v>
      </c>
      <c r="J803">
        <v>200</v>
      </c>
      <c r="K803">
        <v>0.4</v>
      </c>
      <c r="L803" s="111">
        <v>100</v>
      </c>
      <c r="M803" s="209">
        <v>500000000</v>
      </c>
      <c r="N803" s="21"/>
      <c r="O803" s="111">
        <v>900000</v>
      </c>
      <c r="P803" s="21"/>
      <c r="Q803">
        <v>10</v>
      </c>
      <c r="R803" t="s">
        <v>866</v>
      </c>
      <c r="T803" s="111">
        <v>1050</v>
      </c>
    </row>
    <row r="804" spans="1:20">
      <c r="A804" s="21" t="s">
        <v>926</v>
      </c>
      <c r="B804" s="111">
        <f t="shared" si="12"/>
        <v>32.060185185185183</v>
      </c>
      <c r="C804" t="s">
        <v>984</v>
      </c>
      <c r="D804" s="21">
        <v>7</v>
      </c>
      <c r="E804" s="21">
        <v>824</v>
      </c>
      <c r="F804" s="21">
        <v>1196</v>
      </c>
      <c r="G804" s="111">
        <v>2.4E-9</v>
      </c>
      <c r="H804" s="111">
        <v>7.1000000000000003E-10</v>
      </c>
      <c r="I804" s="54">
        <v>6.0999999999999999E-2</v>
      </c>
      <c r="J804">
        <v>1000</v>
      </c>
      <c r="K804">
        <v>1</v>
      </c>
      <c r="L804" s="111">
        <v>10</v>
      </c>
      <c r="M804" s="209">
        <v>2000000</v>
      </c>
      <c r="N804" s="21"/>
      <c r="O804" s="111">
        <v>3000</v>
      </c>
      <c r="P804" s="21"/>
      <c r="Q804">
        <v>10</v>
      </c>
      <c r="T804" s="111">
        <v>2770000</v>
      </c>
    </row>
    <row r="805" spans="1:20">
      <c r="A805" s="21" t="s">
        <v>927</v>
      </c>
      <c r="B805" s="111">
        <f t="shared" si="12"/>
        <v>4.1898148148148149</v>
      </c>
      <c r="C805" t="s">
        <v>981</v>
      </c>
      <c r="D805" s="21">
        <v>7</v>
      </c>
      <c r="E805" s="21">
        <v>824</v>
      </c>
      <c r="F805" s="21">
        <v>1196</v>
      </c>
      <c r="G805" s="111">
        <v>6.9999999999999996E-10</v>
      </c>
      <c r="H805" s="111">
        <v>4.3999999999999998E-10</v>
      </c>
      <c r="I805" s="54">
        <v>7.0000000000000001E-3</v>
      </c>
      <c r="J805">
        <v>1000</v>
      </c>
      <c r="K805">
        <v>1.1000000000000001</v>
      </c>
      <c r="L805" s="111">
        <v>100</v>
      </c>
      <c r="M805" s="209">
        <v>7000000</v>
      </c>
      <c r="N805" s="21"/>
      <c r="O805" s="111">
        <v>10000</v>
      </c>
      <c r="P805" s="21"/>
      <c r="Q805">
        <v>3</v>
      </c>
      <c r="T805" s="111">
        <v>362000</v>
      </c>
    </row>
    <row r="806" spans="1:20">
      <c r="A806" s="21" t="s">
        <v>928</v>
      </c>
      <c r="B806" s="111">
        <f t="shared" si="12"/>
        <v>7.9629629629629634E-2</v>
      </c>
      <c r="C806" t="s">
        <v>981</v>
      </c>
      <c r="D806" s="21">
        <v>7</v>
      </c>
      <c r="E806" s="21">
        <v>824</v>
      </c>
      <c r="F806" s="21">
        <v>1196</v>
      </c>
      <c r="G806" s="111">
        <v>9.3999999999999999E-11</v>
      </c>
      <c r="H806" s="111">
        <v>9.7000000000000001E-11</v>
      </c>
      <c r="I806" s="54">
        <v>2.8000000000000001E-2</v>
      </c>
      <c r="J806">
        <v>1000</v>
      </c>
      <c r="K806">
        <v>1.5</v>
      </c>
      <c r="L806" s="111">
        <v>100</v>
      </c>
      <c r="M806" s="209">
        <v>50000000</v>
      </c>
      <c r="N806" s="21"/>
      <c r="O806" s="111">
        <v>90000</v>
      </c>
      <c r="P806" s="21"/>
      <c r="Q806">
        <v>3</v>
      </c>
      <c r="R806" t="s">
        <v>461</v>
      </c>
      <c r="T806" s="111">
        <v>6880</v>
      </c>
    </row>
    <row r="807" spans="1:20">
      <c r="A807" s="21" t="s">
        <v>929</v>
      </c>
      <c r="B807" s="111">
        <f t="shared" si="12"/>
        <v>5.1388888888888887E-2</v>
      </c>
      <c r="C807" t="s">
        <v>981</v>
      </c>
      <c r="D807" s="21">
        <v>7</v>
      </c>
      <c r="E807" s="21">
        <v>824</v>
      </c>
      <c r="F807" s="21">
        <v>1196</v>
      </c>
      <c r="G807" s="111">
        <v>1.0999999999999999E-10</v>
      </c>
      <c r="H807" s="111">
        <v>1.2E-10</v>
      </c>
      <c r="I807" s="54">
        <v>6.0000000000000001E-3</v>
      </c>
      <c r="J807">
        <v>1000</v>
      </c>
      <c r="K807">
        <v>1.3</v>
      </c>
      <c r="L807" s="111">
        <v>1000</v>
      </c>
      <c r="M807" s="209">
        <v>50000000</v>
      </c>
      <c r="N807" s="21"/>
      <c r="O807" s="111">
        <v>80000</v>
      </c>
      <c r="P807" s="21"/>
      <c r="Q807">
        <v>3</v>
      </c>
      <c r="R807" t="s">
        <v>463</v>
      </c>
      <c r="T807" s="111">
        <v>4440</v>
      </c>
    </row>
    <row r="808" spans="1:20">
      <c r="A808" s="21" t="s">
        <v>930</v>
      </c>
      <c r="B808" s="111">
        <f t="shared" si="12"/>
        <v>0.38310185185185186</v>
      </c>
      <c r="C808" t="s">
        <v>982</v>
      </c>
      <c r="D808" s="21" t="s">
        <v>931</v>
      </c>
      <c r="E808" s="21">
        <v>419</v>
      </c>
      <c r="F808" s="21">
        <v>906</v>
      </c>
      <c r="G808" s="111">
        <v>6.6E-10</v>
      </c>
      <c r="H808" s="111">
        <v>9.4000000000000006E-10</v>
      </c>
      <c r="I808" s="54">
        <v>0.31900000000000001</v>
      </c>
      <c r="J808">
        <v>1000</v>
      </c>
      <c r="K808">
        <v>1.9</v>
      </c>
      <c r="L808" s="111">
        <v>100</v>
      </c>
      <c r="M808" s="209">
        <v>8000000</v>
      </c>
      <c r="N808" s="21"/>
      <c r="O808" s="111">
        <v>10000</v>
      </c>
      <c r="P808" s="21"/>
      <c r="Q808">
        <v>3</v>
      </c>
      <c r="T808" s="111">
        <v>33100</v>
      </c>
    </row>
    <row r="809" spans="1:20">
      <c r="A809" s="21" t="s">
        <v>932</v>
      </c>
      <c r="B809" s="111">
        <f t="shared" si="12"/>
        <v>2.673611111111111E-2</v>
      </c>
      <c r="C809" t="s">
        <v>982</v>
      </c>
      <c r="D809" s="21" t="s">
        <v>931</v>
      </c>
      <c r="E809" s="21">
        <v>419</v>
      </c>
      <c r="F809" s="21">
        <v>906</v>
      </c>
      <c r="G809" s="111">
        <v>6.0999999999999996E-11</v>
      </c>
      <c r="H809" s="111">
        <v>7.8999999999999999E-11</v>
      </c>
      <c r="I809" s="54">
        <v>0.17499999999999999</v>
      </c>
      <c r="J809">
        <v>1000</v>
      </c>
      <c r="K809">
        <v>1.6</v>
      </c>
      <c r="L809" s="111">
        <v>10</v>
      </c>
      <c r="M809" s="209">
        <v>80000000</v>
      </c>
      <c r="N809" s="21"/>
      <c r="O809" s="111">
        <v>100000</v>
      </c>
      <c r="P809" s="21"/>
      <c r="Q809">
        <v>3</v>
      </c>
      <c r="T809" s="111">
        <v>2310</v>
      </c>
    </row>
    <row r="810" spans="1:20">
      <c r="A810" s="21" t="s">
        <v>933</v>
      </c>
      <c r="B810" s="111">
        <f t="shared" si="12"/>
        <v>244.21296296296296</v>
      </c>
      <c r="C810" t="s">
        <v>982</v>
      </c>
      <c r="D810" s="21" t="s">
        <v>931</v>
      </c>
      <c r="E810" s="21">
        <v>419</v>
      </c>
      <c r="F810" s="21">
        <v>906</v>
      </c>
      <c r="G810" s="111">
        <v>2.7999999999999998E-9</v>
      </c>
      <c r="H810" s="111">
        <v>3.9000000000000002E-9</v>
      </c>
      <c r="I810" s="54">
        <v>8.5999999999999993E-2</v>
      </c>
      <c r="J810">
        <v>40</v>
      </c>
      <c r="K810">
        <v>0.1</v>
      </c>
      <c r="L810" s="111">
        <v>0.1</v>
      </c>
      <c r="M810" s="209">
        <v>2000000</v>
      </c>
      <c r="N810" s="21"/>
      <c r="O810" s="111">
        <v>3000</v>
      </c>
      <c r="P810" s="21"/>
      <c r="Q810">
        <v>100</v>
      </c>
      <c r="T810" s="111">
        <v>21100000</v>
      </c>
    </row>
    <row r="811" spans="1:20">
      <c r="A811" s="21" t="s">
        <v>934</v>
      </c>
      <c r="B811" s="111">
        <f t="shared" si="12"/>
        <v>3.9120370370370368E-2</v>
      </c>
      <c r="C811" t="s">
        <v>91</v>
      </c>
      <c r="D811" s="21" t="s">
        <v>931</v>
      </c>
      <c r="E811" s="21">
        <v>419</v>
      </c>
      <c r="F811" s="21">
        <v>906</v>
      </c>
      <c r="G811" s="111">
        <v>4.3E-11</v>
      </c>
      <c r="H811" s="111">
        <v>3.1000000000000003E-11</v>
      </c>
      <c r="I811" s="54">
        <v>1E-3</v>
      </c>
      <c r="J811">
        <v>1000</v>
      </c>
      <c r="K811">
        <v>1.6</v>
      </c>
      <c r="L811" s="111">
        <v>1000</v>
      </c>
      <c r="M811" s="209">
        <v>100000000</v>
      </c>
      <c r="N811" s="21"/>
      <c r="O811" s="111">
        <v>200000</v>
      </c>
      <c r="P811" s="21"/>
      <c r="Q811">
        <v>3</v>
      </c>
      <c r="T811" s="111">
        <v>3380</v>
      </c>
    </row>
    <row r="812" spans="1:20">
      <c r="A812" s="21" t="s">
        <v>935</v>
      </c>
      <c r="B812" s="111">
        <f t="shared" si="12"/>
        <v>0.57291666666666663</v>
      </c>
      <c r="C812" t="s">
        <v>1012</v>
      </c>
      <c r="D812" s="21" t="s">
        <v>931</v>
      </c>
      <c r="E812" s="21">
        <v>419</v>
      </c>
      <c r="F812" s="21">
        <v>906</v>
      </c>
      <c r="G812" s="111">
        <v>3.3E-10</v>
      </c>
      <c r="H812" s="111">
        <v>3.3E-10</v>
      </c>
      <c r="I812" s="54">
        <v>6.7000000000000004E-2</v>
      </c>
      <c r="J812">
        <v>70</v>
      </c>
      <c r="K812">
        <v>0.1</v>
      </c>
      <c r="L812" s="111">
        <v>10</v>
      </c>
      <c r="M812" s="209">
        <v>20000000</v>
      </c>
      <c r="N812" s="21"/>
      <c r="O812" s="111">
        <v>30000</v>
      </c>
      <c r="P812" s="21"/>
      <c r="Q812">
        <v>100</v>
      </c>
      <c r="R812" t="s">
        <v>934</v>
      </c>
      <c r="T812" s="111">
        <v>49500</v>
      </c>
    </row>
    <row r="813" spans="1:20">
      <c r="A813" s="21" t="s">
        <v>936</v>
      </c>
      <c r="B813" s="111">
        <f t="shared" si="12"/>
        <v>0.16550925925925927</v>
      </c>
      <c r="C813" t="s">
        <v>1013</v>
      </c>
      <c r="D813" s="21" t="s">
        <v>931</v>
      </c>
      <c r="E813" s="21">
        <v>419</v>
      </c>
      <c r="F813" s="21">
        <v>906</v>
      </c>
      <c r="G813" s="111">
        <v>2.4E-10</v>
      </c>
      <c r="H813" s="111">
        <v>2.4E-10</v>
      </c>
      <c r="I813" s="54">
        <v>0.24</v>
      </c>
      <c r="J813">
        <v>1000</v>
      </c>
      <c r="K813">
        <v>1.7</v>
      </c>
      <c r="L813" s="111">
        <v>10</v>
      </c>
      <c r="M813" s="209">
        <v>20000000</v>
      </c>
      <c r="N813" s="21"/>
      <c r="O813" s="111">
        <v>30000</v>
      </c>
      <c r="P813" s="21"/>
      <c r="Q813">
        <v>3</v>
      </c>
      <c r="T813" s="111">
        <v>14300</v>
      </c>
    </row>
    <row r="814" spans="1:20">
      <c r="A814" s="21" t="s">
        <v>937</v>
      </c>
      <c r="B814" s="111">
        <f t="shared" si="12"/>
        <v>1.9328703703703705</v>
      </c>
      <c r="C814" t="s">
        <v>1013</v>
      </c>
      <c r="D814" s="21" t="s">
        <v>931</v>
      </c>
      <c r="E814" s="21">
        <v>419</v>
      </c>
      <c r="F814" s="21">
        <v>906</v>
      </c>
      <c r="G814" s="111">
        <v>1.5E-9</v>
      </c>
      <c r="H814" s="111">
        <v>1.3999999999999999E-9</v>
      </c>
      <c r="I814" s="54">
        <v>2.5999999999999999E-2</v>
      </c>
      <c r="J814">
        <v>900</v>
      </c>
      <c r="K814">
        <v>0.9</v>
      </c>
      <c r="L814" s="111">
        <v>1</v>
      </c>
      <c r="M814" s="209">
        <v>3000000</v>
      </c>
      <c r="N814" s="21"/>
      <c r="O814" s="111">
        <v>6000</v>
      </c>
      <c r="P814" s="21"/>
      <c r="Q814">
        <v>10</v>
      </c>
      <c r="R814" t="s">
        <v>309</v>
      </c>
      <c r="T814" s="111">
        <v>167000</v>
      </c>
    </row>
    <row r="815" spans="1:20">
      <c r="A815" s="21" t="s">
        <v>938</v>
      </c>
      <c r="B815" s="111">
        <f t="shared" si="12"/>
        <v>0.6875</v>
      </c>
      <c r="C815" t="s">
        <v>982</v>
      </c>
      <c r="D815" s="21" t="s">
        <v>939</v>
      </c>
      <c r="E815" s="21">
        <v>1851</v>
      </c>
      <c r="F815" s="21" t="s">
        <v>20</v>
      </c>
      <c r="G815" s="111">
        <v>6.9999999999999996E-10</v>
      </c>
      <c r="H815" s="111">
        <v>8.6000000000000003E-10</v>
      </c>
      <c r="I815" s="54">
        <v>6.9000000000000006E-2</v>
      </c>
      <c r="J815">
        <v>100</v>
      </c>
      <c r="K815">
        <v>0.1</v>
      </c>
      <c r="L815" s="111">
        <v>10</v>
      </c>
      <c r="M815" s="209">
        <v>7000000</v>
      </c>
      <c r="N815" s="21"/>
      <c r="O815" s="111">
        <v>10000</v>
      </c>
      <c r="P815" s="21"/>
      <c r="Q815">
        <v>100</v>
      </c>
      <c r="R815" t="s">
        <v>910</v>
      </c>
      <c r="T815" s="111">
        <v>59400</v>
      </c>
    </row>
    <row r="816" spans="1:20">
      <c r="A816" s="21" t="s">
        <v>940</v>
      </c>
      <c r="B816" s="111">
        <f t="shared" si="12"/>
        <v>83.449074074074076</v>
      </c>
      <c r="C816" t="s">
        <v>984</v>
      </c>
      <c r="D816" s="21" t="s">
        <v>939</v>
      </c>
      <c r="E816" s="21">
        <v>1851</v>
      </c>
      <c r="F816" s="21" t="s">
        <v>20</v>
      </c>
      <c r="G816" s="111">
        <v>4.1000000000000003E-9</v>
      </c>
      <c r="H816" s="111">
        <v>3.3E-10</v>
      </c>
      <c r="I816" s="54">
        <v>7.5999999999999998E-2</v>
      </c>
      <c r="J816">
        <v>50</v>
      </c>
      <c r="K816">
        <v>0.1</v>
      </c>
      <c r="L816" s="111">
        <v>1</v>
      </c>
      <c r="M816" s="209">
        <v>1000000</v>
      </c>
      <c r="N816" s="21"/>
      <c r="O816" s="111">
        <v>2000</v>
      </c>
      <c r="P816" s="21"/>
      <c r="Q816">
        <v>100</v>
      </c>
      <c r="R816" t="s">
        <v>914</v>
      </c>
      <c r="T816" s="111">
        <v>7210000</v>
      </c>
    </row>
    <row r="817" spans="1:20">
      <c r="A817" s="21" t="s">
        <v>941</v>
      </c>
      <c r="B817" s="111">
        <f t="shared" si="12"/>
        <v>3.2638888888888888</v>
      </c>
      <c r="C817" t="s">
        <v>982</v>
      </c>
      <c r="D817" s="21" t="s">
        <v>939</v>
      </c>
      <c r="E817" s="21">
        <v>1851</v>
      </c>
      <c r="F817" s="21" t="s">
        <v>20</v>
      </c>
      <c r="G817" s="111">
        <v>7.5E-10</v>
      </c>
      <c r="H817" s="111">
        <v>7.8999999999999996E-10</v>
      </c>
      <c r="I817" s="54">
        <v>0.182</v>
      </c>
      <c r="J817">
        <v>400</v>
      </c>
      <c r="K817">
        <v>0.5</v>
      </c>
      <c r="L817" s="111">
        <v>10</v>
      </c>
      <c r="M817" s="209">
        <v>7000000</v>
      </c>
      <c r="N817" s="21"/>
      <c r="O817" s="111">
        <v>10000</v>
      </c>
      <c r="P817" s="21"/>
      <c r="Q817">
        <v>10</v>
      </c>
      <c r="T817" s="111">
        <v>282000</v>
      </c>
    </row>
    <row r="818" spans="1:20">
      <c r="A818" s="21" t="s">
        <v>942</v>
      </c>
      <c r="B818" s="111">
        <f t="shared" si="12"/>
        <v>559027777.77777779</v>
      </c>
      <c r="C818" t="s">
        <v>91</v>
      </c>
      <c r="D818" s="21" t="s">
        <v>939</v>
      </c>
      <c r="E818" s="21">
        <v>1851</v>
      </c>
      <c r="F818" s="21" t="s">
        <v>20</v>
      </c>
      <c r="G818" s="111">
        <v>2.9000000000000002E-8</v>
      </c>
      <c r="H818" s="111">
        <v>2.8000000000000002E-10</v>
      </c>
      <c r="I818" s="54">
        <v>1E-3</v>
      </c>
      <c r="J818">
        <v>1</v>
      </c>
      <c r="K818">
        <v>0.1</v>
      </c>
      <c r="L818" s="111">
        <v>10</v>
      </c>
      <c r="M818" s="209">
        <v>200000</v>
      </c>
      <c r="N818" s="21"/>
      <c r="O818" s="111">
        <v>300</v>
      </c>
      <c r="P818" s="21"/>
      <c r="Q818">
        <v>1000</v>
      </c>
      <c r="R818" t="s">
        <v>496</v>
      </c>
      <c r="T818" s="111">
        <v>48300000000000</v>
      </c>
    </row>
    <row r="819" spans="1:20">
      <c r="A819" s="21" t="s">
        <v>943</v>
      </c>
      <c r="B819" s="111">
        <f t="shared" si="12"/>
        <v>64.004629629629633</v>
      </c>
      <c r="C819" t="s">
        <v>981</v>
      </c>
      <c r="D819" s="21" t="s">
        <v>939</v>
      </c>
      <c r="E819" s="21">
        <v>1851</v>
      </c>
      <c r="F819" s="21" t="s">
        <v>20</v>
      </c>
      <c r="G819" s="111">
        <v>4.2000000000000004E-9</v>
      </c>
      <c r="H819" s="111">
        <v>8.7999999999999996E-10</v>
      </c>
      <c r="I819" s="54">
        <v>0.112</v>
      </c>
      <c r="J819">
        <v>1000</v>
      </c>
      <c r="K819">
        <v>1.1000000000000001</v>
      </c>
      <c r="L819" s="111">
        <v>1</v>
      </c>
      <c r="M819" s="209">
        <v>1000000</v>
      </c>
      <c r="N819" s="21"/>
      <c r="O819" s="111">
        <v>2000</v>
      </c>
      <c r="P819" s="21"/>
      <c r="Q819">
        <v>3</v>
      </c>
      <c r="R819" t="s">
        <v>498</v>
      </c>
      <c r="T819" s="111">
        <v>5530000</v>
      </c>
    </row>
    <row r="820" spans="1:20">
      <c r="A820" s="21" t="s">
        <v>944</v>
      </c>
      <c r="B820" s="111">
        <f t="shared" si="12"/>
        <v>0.69791666666666663</v>
      </c>
      <c r="C820" t="s">
        <v>981</v>
      </c>
      <c r="D820" s="21" t="s">
        <v>939</v>
      </c>
      <c r="E820" s="21">
        <v>1851</v>
      </c>
      <c r="F820" s="21" t="s">
        <v>20</v>
      </c>
      <c r="G820" s="111">
        <v>1.3999999999999999E-9</v>
      </c>
      <c r="H820" s="111">
        <v>2.1000000000000002E-9</v>
      </c>
      <c r="I820" s="54">
        <v>2.7E-2</v>
      </c>
      <c r="J820">
        <v>1000</v>
      </c>
      <c r="K820">
        <v>1.6</v>
      </c>
      <c r="L820" s="111">
        <v>10</v>
      </c>
      <c r="M820" s="209">
        <v>4000000</v>
      </c>
      <c r="N820" s="21"/>
      <c r="O820" s="111">
        <v>6000</v>
      </c>
      <c r="P820" s="21"/>
      <c r="Q820">
        <v>3</v>
      </c>
      <c r="R820" t="s">
        <v>501</v>
      </c>
      <c r="T820" s="111">
        <v>60300</v>
      </c>
    </row>
  </sheetData>
  <sheetProtection algorithmName="SHA-512" hashValue="Te/6LoULdRJNq2lob9FEUctWOUrDFuId+LtNqgb0KxJqZJ/zgRvHt89WM/+TXb9FQhU11xx8HqqyrOKtlKWhng==" saltValue="nfwepohPTlERTW47dJKpPA==" spinCount="100000" sheet="1" formatCells="0" formatColumns="0" formatRows="0" insertColumns="0" insertRows="0" insertHyperlinks="0" deleteColumns="0" deleteRows="0" sort="0" autoFilter="0" pivotTables="0"/>
  <mergeCells count="1">
    <mergeCell ref="A1:R1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A2"/>
  <sheetViews>
    <sheetView workbookViewId="0">
      <selection sqref="A1:A2"/>
    </sheetView>
  </sheetViews>
  <sheetFormatPr baseColWidth="10" defaultColWidth="11.44140625" defaultRowHeight="13.2"/>
  <sheetData>
    <row r="1" spans="1:1">
      <c r="A1" t="s">
        <v>974</v>
      </c>
    </row>
    <row r="2" spans="1:1">
      <c r="A2" t="s">
        <v>21</v>
      </c>
    </row>
  </sheetData>
  <sheetProtection algorithmName="SHA-512" hashValue="PyouaVkEqI4udGGVxv4V/ZDlu7rklsZ3HE5cEYTqh/2PQZooHSCTRNLsrj4+Vm+cALOaw7gotHu1cceHPLBkSQ==" saltValue="64T7Wfg9L+EiWvI8Odc3Pg==" spinCount="100000" sheet="1" formatCells="0" formatColumns="0" formatRows="0" insertColumns="0" insertRows="0" insertHyperlinks="0" deleteColumns="0" deleteRows="0" sort="0" autoFilter="0" pivotTables="0"/>
  <pageMargins left="0.78740157499999996" right="0.78740157499999996" top="0.984251969" bottom="0.984251969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91"/>
  <sheetViews>
    <sheetView workbookViewId="0">
      <selection activeCell="G14" sqref="G13:G14"/>
    </sheetView>
  </sheetViews>
  <sheetFormatPr baseColWidth="10" defaultRowHeight="13.2"/>
  <cols>
    <col min="1" max="1" width="31.77734375" customWidth="1"/>
    <col min="4" max="4" width="14.6640625" customWidth="1"/>
    <col min="5" max="5" width="13" customWidth="1"/>
  </cols>
  <sheetData>
    <row r="1" spans="1:8" ht="61.2" customHeight="1">
      <c r="A1" t="s">
        <v>1102</v>
      </c>
      <c r="B1" t="s">
        <v>1103</v>
      </c>
      <c r="C1" t="s">
        <v>1104</v>
      </c>
      <c r="D1" s="10" t="s">
        <v>1105</v>
      </c>
      <c r="E1" s="137" t="s">
        <v>1160</v>
      </c>
      <c r="G1" s="138"/>
      <c r="H1" s="139" t="s">
        <v>1165</v>
      </c>
    </row>
    <row r="2" spans="1:8" ht="13.8">
      <c r="A2" t="s">
        <v>53</v>
      </c>
      <c r="B2">
        <v>0.8</v>
      </c>
      <c r="C2">
        <v>6.0000000000000001E-3</v>
      </c>
      <c r="D2">
        <v>10</v>
      </c>
      <c r="E2">
        <v>10000</v>
      </c>
      <c r="G2" s="138" t="s">
        <v>53</v>
      </c>
      <c r="H2" s="140">
        <v>0.09</v>
      </c>
    </row>
    <row r="3" spans="1:8" ht="13.8">
      <c r="A3" t="s">
        <v>55</v>
      </c>
      <c r="B3">
        <v>0.9</v>
      </c>
      <c r="C3">
        <v>9.0000000000000006E-5</v>
      </c>
      <c r="D3">
        <v>0.1</v>
      </c>
      <c r="E3">
        <v>1000</v>
      </c>
      <c r="G3" s="138" t="s">
        <v>55</v>
      </c>
      <c r="H3" s="140">
        <v>0.04</v>
      </c>
    </row>
    <row r="4" spans="1:8" ht="13.8">
      <c r="A4" t="s">
        <v>57</v>
      </c>
      <c r="B4">
        <v>0.6</v>
      </c>
      <c r="C4">
        <v>0.5</v>
      </c>
      <c r="D4">
        <v>10</v>
      </c>
      <c r="E4">
        <v>1000000</v>
      </c>
      <c r="G4" s="138" t="s">
        <v>57</v>
      </c>
      <c r="H4" s="140">
        <v>0.03</v>
      </c>
    </row>
    <row r="5" spans="1:8" ht="13.8">
      <c r="A5" t="s">
        <v>63</v>
      </c>
      <c r="B5">
        <v>2</v>
      </c>
      <c r="C5">
        <v>2</v>
      </c>
      <c r="D5">
        <v>100</v>
      </c>
      <c r="E5">
        <v>1000000</v>
      </c>
      <c r="G5" s="138" t="s">
        <v>63</v>
      </c>
      <c r="H5" s="140">
        <v>0.1</v>
      </c>
    </row>
    <row r="6" spans="1:8" ht="13.8">
      <c r="A6" t="s">
        <v>67</v>
      </c>
      <c r="B6">
        <v>0.7</v>
      </c>
      <c r="C6">
        <v>0.7</v>
      </c>
      <c r="D6">
        <v>10</v>
      </c>
      <c r="E6">
        <v>1000000</v>
      </c>
      <c r="G6" s="138" t="s">
        <v>1161</v>
      </c>
      <c r="H6" s="140">
        <v>0.04</v>
      </c>
    </row>
    <row r="7" spans="1:8" ht="13.8">
      <c r="A7" t="s">
        <v>69</v>
      </c>
      <c r="B7">
        <v>0.4</v>
      </c>
      <c r="C7">
        <v>0.4</v>
      </c>
      <c r="D7">
        <v>10</v>
      </c>
      <c r="E7">
        <v>1000000</v>
      </c>
      <c r="G7" s="138" t="s">
        <v>69</v>
      </c>
      <c r="H7" s="140">
        <v>0.02</v>
      </c>
    </row>
    <row r="8" spans="1:8" ht="13.8">
      <c r="A8" t="s">
        <v>70</v>
      </c>
      <c r="B8">
        <v>2</v>
      </c>
      <c r="C8">
        <v>0.6</v>
      </c>
      <c r="D8">
        <v>1000</v>
      </c>
      <c r="E8">
        <v>1000000</v>
      </c>
      <c r="G8" s="138" t="s">
        <v>70</v>
      </c>
      <c r="H8" s="140">
        <v>2</v>
      </c>
    </row>
    <row r="9" spans="1:8" ht="13.8">
      <c r="A9" t="s">
        <v>73</v>
      </c>
      <c r="B9">
        <v>0.1</v>
      </c>
      <c r="C9">
        <v>0.1</v>
      </c>
      <c r="D9">
        <v>10</v>
      </c>
      <c r="E9">
        <v>100000</v>
      </c>
      <c r="G9" s="138" t="s">
        <v>73</v>
      </c>
      <c r="H9" s="140">
        <v>0.03</v>
      </c>
    </row>
    <row r="10" spans="1:8" ht="13.8">
      <c r="A10" t="s">
        <v>80</v>
      </c>
      <c r="B10">
        <v>10</v>
      </c>
      <c r="C10">
        <v>1E-3</v>
      </c>
      <c r="D10">
        <v>1</v>
      </c>
      <c r="E10">
        <v>10000</v>
      </c>
      <c r="G10" s="138" t="s">
        <v>80</v>
      </c>
      <c r="H10" s="140">
        <v>0.06</v>
      </c>
    </row>
    <row r="11" spans="1:8" ht="13.8">
      <c r="A11" t="s">
        <v>82</v>
      </c>
      <c r="B11">
        <v>10</v>
      </c>
      <c r="C11">
        <v>1E-3</v>
      </c>
      <c r="D11">
        <v>1</v>
      </c>
      <c r="E11">
        <v>10000</v>
      </c>
      <c r="G11" s="138" t="s">
        <v>82</v>
      </c>
      <c r="H11" s="140">
        <v>0.3</v>
      </c>
    </row>
    <row r="12" spans="1:8" ht="13.8">
      <c r="A12" t="s">
        <v>83</v>
      </c>
      <c r="B12">
        <v>5</v>
      </c>
      <c r="C12">
        <v>1E-3</v>
      </c>
      <c r="D12">
        <v>1</v>
      </c>
      <c r="E12">
        <v>1000</v>
      </c>
      <c r="G12" s="138" t="s">
        <v>83</v>
      </c>
      <c r="H12" s="140">
        <v>0.2</v>
      </c>
    </row>
    <row r="13" spans="1:8" ht="13.8">
      <c r="A13" t="s">
        <v>89</v>
      </c>
      <c r="B13">
        <v>40</v>
      </c>
      <c r="C13">
        <v>40</v>
      </c>
      <c r="D13">
        <v>1000000</v>
      </c>
      <c r="E13">
        <v>100000000</v>
      </c>
      <c r="G13" s="138" t="s">
        <v>89</v>
      </c>
      <c r="H13" s="141" t="s">
        <v>1162</v>
      </c>
    </row>
    <row r="14" spans="1:8" ht="13.8">
      <c r="A14" t="s">
        <v>90</v>
      </c>
      <c r="B14">
        <v>40</v>
      </c>
      <c r="C14">
        <v>20</v>
      </c>
      <c r="D14">
        <v>10000000</v>
      </c>
      <c r="E14">
        <v>10000</v>
      </c>
      <c r="G14" s="138" t="s">
        <v>90</v>
      </c>
      <c r="H14" s="140">
        <v>300</v>
      </c>
    </row>
    <row r="15" spans="1:8" ht="13.8">
      <c r="A15" t="s">
        <v>93</v>
      </c>
      <c r="B15">
        <v>0.3</v>
      </c>
      <c r="C15">
        <v>0.3</v>
      </c>
      <c r="D15">
        <v>100</v>
      </c>
      <c r="E15">
        <v>1000000000</v>
      </c>
      <c r="G15" s="138" t="s">
        <v>93</v>
      </c>
      <c r="H15" s="140">
        <v>0.05</v>
      </c>
    </row>
    <row r="16" spans="1:8" ht="13.8">
      <c r="A16" t="s">
        <v>98</v>
      </c>
      <c r="B16">
        <v>0.3</v>
      </c>
      <c r="C16">
        <v>0.3</v>
      </c>
      <c r="D16">
        <v>10</v>
      </c>
      <c r="E16">
        <v>100000</v>
      </c>
      <c r="G16" s="138" t="s">
        <v>98</v>
      </c>
      <c r="H16" s="140">
        <v>0.04</v>
      </c>
    </row>
    <row r="17" spans="1:8" ht="13.8">
      <c r="A17" t="s">
        <v>99</v>
      </c>
      <c r="B17">
        <v>40</v>
      </c>
      <c r="C17">
        <v>40</v>
      </c>
      <c r="D17">
        <v>1000</v>
      </c>
      <c r="E17">
        <v>10000000</v>
      </c>
      <c r="G17" s="138" t="s">
        <v>99</v>
      </c>
      <c r="H17" s="140">
        <v>40</v>
      </c>
    </row>
    <row r="18" spans="1:8" ht="13.8">
      <c r="A18" t="s">
        <v>100</v>
      </c>
      <c r="B18">
        <v>1</v>
      </c>
      <c r="C18">
        <v>0.9</v>
      </c>
      <c r="D18">
        <v>10</v>
      </c>
      <c r="E18">
        <v>1000000</v>
      </c>
      <c r="G18" s="138" t="s">
        <v>100</v>
      </c>
      <c r="H18" s="140">
        <v>0.09</v>
      </c>
    </row>
    <row r="19" spans="1:8" ht="13.8">
      <c r="A19" t="s">
        <v>101</v>
      </c>
      <c r="B19">
        <v>0.3</v>
      </c>
      <c r="C19">
        <v>0.3</v>
      </c>
      <c r="D19">
        <v>100</v>
      </c>
      <c r="E19">
        <v>100000</v>
      </c>
      <c r="G19" s="138" t="s">
        <v>101</v>
      </c>
      <c r="H19" s="140">
        <v>0.2</v>
      </c>
    </row>
    <row r="20" spans="1:8" ht="13.8">
      <c r="A20" t="s">
        <v>102</v>
      </c>
      <c r="B20">
        <v>20</v>
      </c>
      <c r="C20">
        <v>0.7</v>
      </c>
      <c r="D20">
        <v>1000</v>
      </c>
      <c r="E20">
        <v>1000000</v>
      </c>
      <c r="G20" s="138" t="s">
        <v>102</v>
      </c>
      <c r="H20" s="140">
        <v>8</v>
      </c>
    </row>
    <row r="21" spans="1:8" ht="13.8">
      <c r="A21" t="s">
        <v>105</v>
      </c>
      <c r="B21">
        <v>20</v>
      </c>
      <c r="C21">
        <v>0.5</v>
      </c>
      <c r="D21">
        <v>1000</v>
      </c>
      <c r="E21">
        <v>10000000</v>
      </c>
      <c r="G21" s="138" t="s">
        <v>105</v>
      </c>
      <c r="H21" s="140">
        <v>0.5</v>
      </c>
    </row>
    <row r="22" spans="1:8" ht="13.8">
      <c r="A22" t="s">
        <v>106</v>
      </c>
      <c r="B22">
        <v>7</v>
      </c>
      <c r="C22">
        <v>2</v>
      </c>
      <c r="D22">
        <v>100</v>
      </c>
      <c r="E22">
        <v>10000000</v>
      </c>
      <c r="G22" s="138" t="s">
        <v>106</v>
      </c>
      <c r="H22" s="140">
        <v>0.6</v>
      </c>
    </row>
    <row r="23" spans="1:8" ht="13.8">
      <c r="A23" t="s">
        <v>108</v>
      </c>
      <c r="B23">
        <v>1</v>
      </c>
      <c r="C23">
        <v>1</v>
      </c>
      <c r="D23">
        <v>10</v>
      </c>
      <c r="E23">
        <v>1000000</v>
      </c>
      <c r="G23" s="138" t="s">
        <v>108</v>
      </c>
      <c r="H23" s="140">
        <v>7.0000000000000007E-2</v>
      </c>
    </row>
    <row r="24" spans="1:8" ht="13.8">
      <c r="A24" t="s">
        <v>109</v>
      </c>
      <c r="B24">
        <v>10</v>
      </c>
      <c r="C24">
        <v>6</v>
      </c>
      <c r="D24">
        <v>100</v>
      </c>
      <c r="E24">
        <v>10000000</v>
      </c>
      <c r="G24" s="138" t="s">
        <v>109</v>
      </c>
      <c r="H24" s="140">
        <v>2</v>
      </c>
    </row>
    <row r="25" spans="1:8" ht="13.8">
      <c r="A25" t="s">
        <v>111</v>
      </c>
      <c r="B25">
        <v>1</v>
      </c>
      <c r="C25">
        <v>0.6</v>
      </c>
      <c r="D25">
        <v>100</v>
      </c>
      <c r="E25">
        <v>1000000</v>
      </c>
      <c r="G25" s="138" t="s">
        <v>111</v>
      </c>
      <c r="H25" s="140">
        <v>0.2</v>
      </c>
    </row>
    <row r="26" spans="1:8" ht="13.8">
      <c r="A26" t="s">
        <v>113</v>
      </c>
      <c r="B26">
        <v>10</v>
      </c>
      <c r="C26">
        <v>0.6</v>
      </c>
      <c r="D26">
        <v>100</v>
      </c>
      <c r="E26">
        <v>1000000</v>
      </c>
      <c r="G26" s="138" t="s">
        <v>113</v>
      </c>
      <c r="H26" s="140">
        <v>0.9</v>
      </c>
    </row>
    <row r="27" spans="1:8" ht="13.8">
      <c r="A27" t="s">
        <v>120</v>
      </c>
      <c r="B27">
        <v>2</v>
      </c>
      <c r="C27">
        <v>2</v>
      </c>
      <c r="D27">
        <v>100</v>
      </c>
      <c r="E27">
        <v>1000000</v>
      </c>
      <c r="G27" s="138" t="s">
        <v>120</v>
      </c>
      <c r="H27" s="140">
        <v>0.2</v>
      </c>
    </row>
    <row r="28" spans="1:8" ht="13.8">
      <c r="A28" t="s">
        <v>122</v>
      </c>
      <c r="B28">
        <v>3</v>
      </c>
      <c r="C28">
        <v>3</v>
      </c>
      <c r="D28">
        <v>100</v>
      </c>
      <c r="E28">
        <v>1000000</v>
      </c>
      <c r="G28" s="138" t="s">
        <v>122</v>
      </c>
      <c r="H28" s="140">
        <v>0.2</v>
      </c>
    </row>
    <row r="29" spans="1:8" ht="13.8">
      <c r="A29" t="s">
        <v>123</v>
      </c>
      <c r="B29">
        <v>20</v>
      </c>
      <c r="C29">
        <v>0.6</v>
      </c>
      <c r="D29">
        <v>100</v>
      </c>
      <c r="E29">
        <v>1000000</v>
      </c>
      <c r="G29" s="138" t="s">
        <v>123</v>
      </c>
      <c r="H29" s="140">
        <v>0.3</v>
      </c>
    </row>
    <row r="30" spans="1:8" ht="13.8">
      <c r="A30" t="s">
        <v>124</v>
      </c>
      <c r="B30">
        <v>20</v>
      </c>
      <c r="C30">
        <v>0.6</v>
      </c>
      <c r="D30">
        <v>100</v>
      </c>
      <c r="E30">
        <v>1000000</v>
      </c>
      <c r="G30" s="138" t="s">
        <v>124</v>
      </c>
      <c r="H30" s="142" t="s">
        <v>1162</v>
      </c>
    </row>
    <row r="31" spans="1:8" ht="13.8">
      <c r="A31" t="s">
        <v>127</v>
      </c>
      <c r="B31">
        <v>0.5</v>
      </c>
      <c r="C31">
        <v>0.3</v>
      </c>
      <c r="D31">
        <v>10</v>
      </c>
      <c r="E31">
        <v>100000</v>
      </c>
      <c r="G31" s="138" t="s">
        <v>127</v>
      </c>
      <c r="H31" s="140">
        <v>0.03</v>
      </c>
    </row>
    <row r="32" spans="1:8" ht="13.8">
      <c r="A32" t="s">
        <v>132</v>
      </c>
      <c r="B32">
        <v>20</v>
      </c>
      <c r="C32">
        <v>20</v>
      </c>
      <c r="D32">
        <v>1000</v>
      </c>
      <c r="E32">
        <v>10000000</v>
      </c>
      <c r="G32" s="138" t="s">
        <v>132</v>
      </c>
      <c r="H32" s="140">
        <v>1</v>
      </c>
    </row>
    <row r="33" spans="1:8" ht="13.8">
      <c r="A33" t="s">
        <v>130</v>
      </c>
      <c r="B33">
        <v>40</v>
      </c>
      <c r="C33">
        <v>0.6</v>
      </c>
      <c r="D33">
        <v>10000</v>
      </c>
      <c r="E33">
        <v>1000000</v>
      </c>
      <c r="G33" s="138" t="s">
        <v>130</v>
      </c>
      <c r="H33" s="140">
        <v>30</v>
      </c>
    </row>
    <row r="34" spans="1:8" ht="13.8">
      <c r="A34" t="s">
        <v>138</v>
      </c>
      <c r="B34">
        <v>0.7</v>
      </c>
      <c r="C34">
        <v>0.7</v>
      </c>
      <c r="D34">
        <v>10</v>
      </c>
      <c r="E34">
        <v>1000000</v>
      </c>
      <c r="G34" s="138" t="s">
        <v>138</v>
      </c>
      <c r="H34" s="140">
        <v>0.04</v>
      </c>
    </row>
    <row r="35" spans="1:8" ht="13.8">
      <c r="A35" t="s">
        <v>139</v>
      </c>
      <c r="B35">
        <v>0.3</v>
      </c>
      <c r="C35">
        <v>0.3</v>
      </c>
      <c r="D35">
        <v>10</v>
      </c>
      <c r="E35">
        <v>100000</v>
      </c>
      <c r="G35" s="138" t="s">
        <v>139</v>
      </c>
      <c r="H35" s="140">
        <v>0.02</v>
      </c>
    </row>
    <row r="36" spans="1:8" ht="13.8">
      <c r="A36" t="s">
        <v>140</v>
      </c>
      <c r="B36">
        <v>0.7</v>
      </c>
      <c r="C36">
        <v>0.7</v>
      </c>
      <c r="D36">
        <v>10</v>
      </c>
      <c r="E36">
        <v>1000000</v>
      </c>
      <c r="G36" s="138" t="s">
        <v>140</v>
      </c>
      <c r="H36" s="140">
        <v>0.05</v>
      </c>
    </row>
    <row r="37" spans="1:8" ht="13.8">
      <c r="A37" t="s">
        <v>142</v>
      </c>
      <c r="B37">
        <v>1</v>
      </c>
      <c r="C37">
        <v>0.6</v>
      </c>
      <c r="D37">
        <v>1000</v>
      </c>
      <c r="E37">
        <v>1000000</v>
      </c>
      <c r="G37" s="138" t="s">
        <v>142</v>
      </c>
      <c r="H37" s="140">
        <v>8</v>
      </c>
    </row>
    <row r="38" spans="1:8" ht="13.8">
      <c r="A38" t="s">
        <v>143</v>
      </c>
      <c r="B38">
        <v>0.6</v>
      </c>
      <c r="C38">
        <v>0.02</v>
      </c>
      <c r="D38">
        <v>10</v>
      </c>
      <c r="E38">
        <v>100000</v>
      </c>
      <c r="G38" s="138" t="s">
        <v>143</v>
      </c>
      <c r="H38" s="140">
        <v>0.3</v>
      </c>
    </row>
    <row r="39" spans="1:8" ht="13.8">
      <c r="A39" t="s">
        <v>145</v>
      </c>
      <c r="B39">
        <v>0.7</v>
      </c>
      <c r="C39">
        <v>0.6</v>
      </c>
      <c r="D39">
        <v>10</v>
      </c>
      <c r="E39">
        <v>100000</v>
      </c>
      <c r="G39" s="138" t="s">
        <v>145</v>
      </c>
      <c r="H39" s="140">
        <v>0.05</v>
      </c>
    </row>
    <row r="40" spans="1:8" ht="13.8">
      <c r="A40" t="s">
        <v>150</v>
      </c>
      <c r="B40">
        <v>8</v>
      </c>
      <c r="C40">
        <v>8.0000000000000004E-4</v>
      </c>
      <c r="D40">
        <v>1</v>
      </c>
      <c r="E40">
        <v>10000</v>
      </c>
      <c r="G40" s="138" t="s">
        <v>150</v>
      </c>
      <c r="H40" s="140">
        <v>0.08</v>
      </c>
    </row>
    <row r="41" spans="1:8" ht="13.8">
      <c r="A41" t="s">
        <v>151</v>
      </c>
      <c r="B41">
        <v>40</v>
      </c>
      <c r="C41">
        <v>0.3</v>
      </c>
      <c r="D41">
        <v>1000</v>
      </c>
      <c r="E41">
        <v>1000000</v>
      </c>
      <c r="G41" s="138" t="s">
        <v>151</v>
      </c>
      <c r="H41" s="140">
        <v>10</v>
      </c>
    </row>
    <row r="42" spans="1:8" ht="13.8">
      <c r="A42" t="s">
        <v>157</v>
      </c>
      <c r="B42">
        <v>0.4</v>
      </c>
      <c r="C42">
        <v>0.4</v>
      </c>
      <c r="D42">
        <v>10</v>
      </c>
      <c r="E42">
        <v>100000</v>
      </c>
      <c r="G42" s="138" t="s">
        <v>157</v>
      </c>
      <c r="H42" s="140">
        <v>0.03</v>
      </c>
    </row>
    <row r="43" spans="1:8" ht="13.8">
      <c r="A43" t="s">
        <v>158</v>
      </c>
      <c r="B43">
        <v>3</v>
      </c>
      <c r="C43">
        <v>3</v>
      </c>
      <c r="D43">
        <v>100</v>
      </c>
      <c r="E43">
        <v>1000000</v>
      </c>
      <c r="G43" s="138" t="s">
        <v>158</v>
      </c>
      <c r="H43" s="140">
        <v>0.2</v>
      </c>
    </row>
    <row r="44" spans="1:8" ht="13.8">
      <c r="A44" t="s">
        <v>161</v>
      </c>
      <c r="B44">
        <v>0.4</v>
      </c>
      <c r="C44">
        <v>0.4</v>
      </c>
      <c r="D44">
        <v>10</v>
      </c>
      <c r="E44">
        <v>1000000</v>
      </c>
      <c r="G44" s="138" t="s">
        <v>161</v>
      </c>
      <c r="H44" s="140">
        <v>0.03</v>
      </c>
    </row>
    <row r="45" spans="1:8" ht="13.8">
      <c r="A45" t="s">
        <v>164</v>
      </c>
      <c r="B45">
        <v>1</v>
      </c>
      <c r="C45">
        <v>0.6</v>
      </c>
      <c r="D45">
        <v>10</v>
      </c>
      <c r="E45">
        <v>1000000</v>
      </c>
      <c r="G45" s="138" t="s">
        <v>164</v>
      </c>
      <c r="H45" s="140">
        <v>0.06</v>
      </c>
    </row>
    <row r="46" spans="1:8" ht="13.8">
      <c r="A46" t="s">
        <v>168</v>
      </c>
      <c r="B46">
        <v>40</v>
      </c>
      <c r="C46">
        <v>3</v>
      </c>
      <c r="D46">
        <v>10000</v>
      </c>
      <c r="E46">
        <v>10000000</v>
      </c>
      <c r="G46" s="138" t="s">
        <v>168</v>
      </c>
      <c r="H46" s="140">
        <v>50</v>
      </c>
    </row>
    <row r="47" spans="1:8" ht="13.8">
      <c r="A47" t="s">
        <v>171</v>
      </c>
      <c r="B47" t="s">
        <v>1106</v>
      </c>
      <c r="C47" t="s">
        <v>1106</v>
      </c>
      <c r="D47">
        <v>100000</v>
      </c>
      <c r="E47">
        <v>10000000</v>
      </c>
      <c r="G47" s="138" t="s">
        <v>171</v>
      </c>
      <c r="H47" s="141" t="s">
        <v>1162</v>
      </c>
    </row>
    <row r="48" spans="1:8" ht="13.8">
      <c r="A48" t="s">
        <v>173</v>
      </c>
      <c r="B48">
        <v>40</v>
      </c>
      <c r="C48">
        <v>1</v>
      </c>
      <c r="D48">
        <v>10000</v>
      </c>
      <c r="E48">
        <v>10000000</v>
      </c>
      <c r="G48" s="138" t="s">
        <v>173</v>
      </c>
      <c r="H48" s="140">
        <v>100</v>
      </c>
    </row>
    <row r="49" spans="1:8" ht="13.8">
      <c r="A49" t="s">
        <v>1137</v>
      </c>
      <c r="B49">
        <v>3</v>
      </c>
      <c r="C49">
        <v>0.3</v>
      </c>
      <c r="D49">
        <v>10</v>
      </c>
      <c r="E49">
        <v>1000000</v>
      </c>
      <c r="G49" s="138" t="s">
        <v>1137</v>
      </c>
      <c r="H49" s="140">
        <v>0.06</v>
      </c>
    </row>
    <row r="50" spans="1:8" ht="13.8">
      <c r="A50" t="s">
        <v>178</v>
      </c>
      <c r="B50">
        <v>30</v>
      </c>
      <c r="C50">
        <v>2</v>
      </c>
      <c r="D50">
        <v>10000</v>
      </c>
      <c r="E50">
        <v>1000000</v>
      </c>
      <c r="G50" s="138" t="s">
        <v>178</v>
      </c>
      <c r="H50" s="140">
        <v>20</v>
      </c>
    </row>
    <row r="51" spans="1:8" ht="13.8">
      <c r="A51" t="s">
        <v>180</v>
      </c>
      <c r="B51">
        <v>40</v>
      </c>
      <c r="C51">
        <v>0.5</v>
      </c>
      <c r="D51">
        <v>1000</v>
      </c>
      <c r="E51">
        <v>1000000</v>
      </c>
      <c r="G51" s="138" t="s">
        <v>180</v>
      </c>
      <c r="H51" s="140">
        <v>40</v>
      </c>
    </row>
    <row r="52" spans="1:8" ht="13.8">
      <c r="A52" t="s">
        <v>181</v>
      </c>
      <c r="B52">
        <v>3</v>
      </c>
      <c r="C52">
        <v>0.4</v>
      </c>
      <c r="D52">
        <v>100</v>
      </c>
      <c r="E52">
        <v>1000000</v>
      </c>
      <c r="G52" s="138" t="s">
        <v>181</v>
      </c>
      <c r="H52" s="140">
        <v>0.2</v>
      </c>
    </row>
    <row r="53" spans="1:8" ht="13.8">
      <c r="A53" t="s">
        <v>182</v>
      </c>
      <c r="B53">
        <v>0.5</v>
      </c>
      <c r="C53">
        <v>0.5</v>
      </c>
      <c r="D53">
        <v>1000</v>
      </c>
      <c r="E53">
        <v>1000000</v>
      </c>
      <c r="G53" s="138" t="s">
        <v>182</v>
      </c>
      <c r="H53" s="140">
        <v>3</v>
      </c>
    </row>
    <row r="54" spans="1:8" ht="13.8">
      <c r="A54" t="s">
        <v>190</v>
      </c>
      <c r="B54">
        <v>7</v>
      </c>
      <c r="C54">
        <v>2</v>
      </c>
      <c r="D54">
        <v>100</v>
      </c>
      <c r="E54">
        <v>1000000</v>
      </c>
      <c r="G54" s="138" t="s">
        <v>190</v>
      </c>
      <c r="H54" s="142" t="s">
        <v>1162</v>
      </c>
    </row>
    <row r="55" spans="1:8" ht="13.8">
      <c r="A55" t="s">
        <v>191</v>
      </c>
      <c r="B55">
        <v>20</v>
      </c>
      <c r="C55">
        <v>0.6</v>
      </c>
      <c r="D55">
        <v>100</v>
      </c>
      <c r="E55">
        <v>10000000</v>
      </c>
      <c r="G55" s="138" t="s">
        <v>191</v>
      </c>
      <c r="H55" s="142" t="s">
        <v>1162</v>
      </c>
    </row>
    <row r="56" spans="1:8" ht="13.8">
      <c r="A56" t="s">
        <v>192</v>
      </c>
      <c r="B56">
        <v>0.9</v>
      </c>
      <c r="C56">
        <v>0.6</v>
      </c>
      <c r="D56">
        <v>100</v>
      </c>
      <c r="E56">
        <v>1000000</v>
      </c>
      <c r="G56" s="138" t="s">
        <v>192</v>
      </c>
      <c r="H56" s="142" t="s">
        <v>1162</v>
      </c>
    </row>
    <row r="57" spans="1:8" ht="13.8">
      <c r="A57" t="s">
        <v>193</v>
      </c>
      <c r="B57">
        <v>0.2</v>
      </c>
      <c r="C57">
        <v>0.2</v>
      </c>
      <c r="D57">
        <v>100</v>
      </c>
      <c r="E57">
        <v>100000</v>
      </c>
      <c r="G57" s="138" t="s">
        <v>193</v>
      </c>
      <c r="H57" s="142" t="s">
        <v>1162</v>
      </c>
    </row>
    <row r="58" spans="1:8" ht="13.8">
      <c r="A58" t="s">
        <v>196</v>
      </c>
      <c r="B58">
        <v>40</v>
      </c>
      <c r="C58">
        <v>6.0000000000000001E-3</v>
      </c>
      <c r="D58">
        <v>10</v>
      </c>
      <c r="E58">
        <v>10000</v>
      </c>
      <c r="G58" s="138" t="s">
        <v>196</v>
      </c>
      <c r="H58" s="140">
        <v>0.1</v>
      </c>
    </row>
    <row r="59" spans="1:8" ht="13.8">
      <c r="A59" t="s">
        <v>197</v>
      </c>
      <c r="B59">
        <v>3</v>
      </c>
      <c r="C59">
        <v>8.0000000000000004E-4</v>
      </c>
      <c r="D59">
        <v>1</v>
      </c>
      <c r="E59">
        <v>1000</v>
      </c>
      <c r="G59" s="138" t="s">
        <v>197</v>
      </c>
      <c r="H59" s="140">
        <v>0.1</v>
      </c>
    </row>
    <row r="60" spans="1:8" ht="13.8">
      <c r="A60" t="s">
        <v>198</v>
      </c>
      <c r="B60">
        <v>20</v>
      </c>
      <c r="C60">
        <v>2E-3</v>
      </c>
      <c r="D60">
        <v>10</v>
      </c>
      <c r="E60">
        <v>10000</v>
      </c>
      <c r="G60" s="138" t="s">
        <v>198</v>
      </c>
      <c r="H60" s="140">
        <v>0.1</v>
      </c>
    </row>
    <row r="61" spans="1:8" ht="13.8">
      <c r="A61" t="s">
        <v>199</v>
      </c>
      <c r="B61">
        <v>7</v>
      </c>
      <c r="C61">
        <v>6.9999999999999999E-4</v>
      </c>
      <c r="D61">
        <v>1</v>
      </c>
      <c r="E61">
        <v>1000</v>
      </c>
      <c r="G61" s="138" t="s">
        <v>199</v>
      </c>
      <c r="H61" s="140">
        <v>0.1</v>
      </c>
    </row>
    <row r="62" spans="1:8" ht="13.8">
      <c r="A62" t="s">
        <v>200</v>
      </c>
      <c r="B62">
        <v>0.1</v>
      </c>
      <c r="C62">
        <v>3.0000000000000001E-3</v>
      </c>
      <c r="D62">
        <v>10</v>
      </c>
      <c r="E62">
        <v>10000</v>
      </c>
      <c r="G62" s="138" t="s">
        <v>200</v>
      </c>
      <c r="H62" s="140">
        <v>0.02</v>
      </c>
    </row>
    <row r="63" spans="1:8" ht="13.8">
      <c r="A63" t="s">
        <v>201</v>
      </c>
      <c r="B63">
        <v>40</v>
      </c>
      <c r="C63">
        <v>0.04</v>
      </c>
      <c r="D63">
        <v>100</v>
      </c>
      <c r="E63">
        <v>100000</v>
      </c>
      <c r="G63" s="138" t="s">
        <v>201</v>
      </c>
      <c r="H63" s="140">
        <v>0.4</v>
      </c>
    </row>
    <row r="64" spans="1:8" ht="13.8">
      <c r="A64" t="s">
        <v>202</v>
      </c>
      <c r="B64">
        <v>1E-3</v>
      </c>
      <c r="C64">
        <v>1E-3</v>
      </c>
      <c r="D64">
        <v>1</v>
      </c>
      <c r="E64">
        <v>1000</v>
      </c>
      <c r="G64" s="138" t="s">
        <v>202</v>
      </c>
      <c r="H64" s="140">
        <v>2.9999999999999997E-4</v>
      </c>
    </row>
    <row r="65" spans="1:8" ht="13.8">
      <c r="A65" t="s">
        <v>203</v>
      </c>
      <c r="B65">
        <v>10</v>
      </c>
      <c r="C65">
        <v>0.6</v>
      </c>
      <c r="D65">
        <v>10000</v>
      </c>
      <c r="E65">
        <v>1000000</v>
      </c>
      <c r="G65" s="138" t="s">
        <v>203</v>
      </c>
      <c r="H65" s="140">
        <v>20</v>
      </c>
    </row>
    <row r="66" spans="1:8" ht="13.8">
      <c r="A66" t="s">
        <v>205</v>
      </c>
      <c r="B66">
        <v>0.2</v>
      </c>
      <c r="C66">
        <v>0.2</v>
      </c>
      <c r="D66">
        <v>10</v>
      </c>
      <c r="E66">
        <v>100000</v>
      </c>
      <c r="G66" s="138" t="s">
        <v>205</v>
      </c>
      <c r="H66" s="140">
        <v>0.05</v>
      </c>
    </row>
    <row r="67" spans="1:8" ht="13.8">
      <c r="A67" t="s">
        <v>208</v>
      </c>
      <c r="B67">
        <v>40</v>
      </c>
      <c r="C67">
        <v>0.02</v>
      </c>
      <c r="D67">
        <v>100</v>
      </c>
      <c r="E67">
        <v>100000</v>
      </c>
      <c r="G67" s="138" t="s">
        <v>208</v>
      </c>
      <c r="H67" s="140">
        <v>0.3</v>
      </c>
    </row>
    <row r="68" spans="1:8" ht="13.8">
      <c r="A68" t="s">
        <v>209</v>
      </c>
      <c r="B68">
        <v>2</v>
      </c>
      <c r="C68">
        <v>1</v>
      </c>
      <c r="D68">
        <v>100</v>
      </c>
      <c r="E68">
        <v>1000000</v>
      </c>
      <c r="G68" s="138" t="s">
        <v>209</v>
      </c>
      <c r="H68" s="140">
        <v>0.1</v>
      </c>
    </row>
    <row r="69" spans="1:8" ht="13.8">
      <c r="A69" t="s">
        <v>210</v>
      </c>
      <c r="B69">
        <v>40</v>
      </c>
      <c r="C69">
        <v>0.01</v>
      </c>
      <c r="D69">
        <v>100</v>
      </c>
      <c r="E69">
        <v>100000</v>
      </c>
      <c r="G69" s="138" t="s">
        <v>210</v>
      </c>
      <c r="H69" s="140">
        <v>0.04</v>
      </c>
    </row>
    <row r="70" spans="1:8" ht="13.8">
      <c r="A70" t="s">
        <v>211</v>
      </c>
      <c r="B70">
        <v>9</v>
      </c>
      <c r="C70">
        <v>1E-3</v>
      </c>
      <c r="D70">
        <v>1</v>
      </c>
      <c r="E70">
        <v>10000</v>
      </c>
      <c r="G70" s="138" t="s">
        <v>211</v>
      </c>
      <c r="H70" s="140">
        <v>0.2</v>
      </c>
    </row>
    <row r="71" spans="1:8" ht="13.8">
      <c r="A71" t="s">
        <v>212</v>
      </c>
      <c r="B71">
        <v>20</v>
      </c>
      <c r="C71">
        <v>2E-3</v>
      </c>
      <c r="D71">
        <v>10</v>
      </c>
      <c r="E71">
        <v>10000</v>
      </c>
      <c r="G71" s="138" t="s">
        <v>212</v>
      </c>
      <c r="H71" s="140">
        <v>0.05</v>
      </c>
    </row>
    <row r="72" spans="1:8" ht="13.8">
      <c r="A72" t="s">
        <v>213</v>
      </c>
      <c r="B72">
        <v>9</v>
      </c>
      <c r="C72">
        <v>8.9999999999999998E-4</v>
      </c>
      <c r="D72">
        <v>1</v>
      </c>
      <c r="E72">
        <v>1000</v>
      </c>
      <c r="G72" s="138" t="s">
        <v>213</v>
      </c>
      <c r="H72" s="140">
        <v>0.09</v>
      </c>
    </row>
    <row r="73" spans="1:8" ht="13.8">
      <c r="A73" t="s">
        <v>214</v>
      </c>
      <c r="B73">
        <v>9</v>
      </c>
      <c r="C73">
        <v>8.9999999999999998E-4</v>
      </c>
      <c r="D73">
        <v>1</v>
      </c>
      <c r="E73">
        <v>1000</v>
      </c>
      <c r="G73" s="138" t="s">
        <v>214</v>
      </c>
      <c r="H73" s="140">
        <v>0.2</v>
      </c>
    </row>
    <row r="74" spans="1:8" ht="13.8">
      <c r="A74" t="s">
        <v>215</v>
      </c>
      <c r="B74">
        <v>3</v>
      </c>
      <c r="C74">
        <v>1E-3</v>
      </c>
      <c r="D74">
        <v>1</v>
      </c>
      <c r="E74">
        <v>10000</v>
      </c>
      <c r="G74" s="138" t="s">
        <v>215</v>
      </c>
      <c r="H74" s="140">
        <v>1E-3</v>
      </c>
    </row>
    <row r="75" spans="1:8" ht="13.8">
      <c r="A75" t="s">
        <v>216</v>
      </c>
      <c r="B75">
        <v>0.02</v>
      </c>
      <c r="C75">
        <v>2.9999999999999997E-4</v>
      </c>
      <c r="D75">
        <v>1</v>
      </c>
      <c r="E75">
        <v>1000</v>
      </c>
      <c r="G75" s="138" t="s">
        <v>216</v>
      </c>
      <c r="H75" s="140">
        <v>5.0000000000000001E-3</v>
      </c>
    </row>
    <row r="76" spans="1:8" ht="13.8">
      <c r="A76" t="s">
        <v>219</v>
      </c>
      <c r="B76">
        <v>0.5</v>
      </c>
      <c r="C76">
        <v>0.5</v>
      </c>
      <c r="D76">
        <v>10</v>
      </c>
      <c r="E76">
        <v>1000000</v>
      </c>
      <c r="G76" s="138" t="s">
        <v>219</v>
      </c>
      <c r="H76" s="140">
        <v>0.03</v>
      </c>
    </row>
    <row r="77" spans="1:8" ht="13.8">
      <c r="A77" t="s">
        <v>221</v>
      </c>
      <c r="B77">
        <v>0.3</v>
      </c>
      <c r="C77">
        <v>0.3</v>
      </c>
      <c r="D77">
        <v>10</v>
      </c>
      <c r="E77">
        <v>100000</v>
      </c>
      <c r="G77" s="138" t="s">
        <v>221</v>
      </c>
      <c r="H77" s="140">
        <v>0.02</v>
      </c>
    </row>
    <row r="78" spans="1:8" ht="13.8">
      <c r="A78" t="s">
        <v>222</v>
      </c>
      <c r="B78">
        <v>10</v>
      </c>
      <c r="C78">
        <v>10</v>
      </c>
      <c r="D78">
        <v>100</v>
      </c>
      <c r="E78">
        <v>1000000</v>
      </c>
      <c r="G78" s="138" t="s">
        <v>222</v>
      </c>
      <c r="H78" s="140">
        <v>0.7</v>
      </c>
    </row>
    <row r="79" spans="1:8" ht="13.8">
      <c r="A79" t="s">
        <v>223</v>
      </c>
      <c r="B79">
        <v>1</v>
      </c>
      <c r="C79">
        <v>1</v>
      </c>
      <c r="D79">
        <v>10</v>
      </c>
      <c r="E79">
        <v>1000000</v>
      </c>
      <c r="G79" s="138" t="s">
        <v>223</v>
      </c>
      <c r="H79" s="140">
        <v>7.0000000000000007E-2</v>
      </c>
    </row>
    <row r="80" spans="1:8" ht="13.8">
      <c r="A80" t="s">
        <v>224</v>
      </c>
      <c r="B80">
        <v>40</v>
      </c>
      <c r="C80">
        <v>40</v>
      </c>
      <c r="D80">
        <v>10000</v>
      </c>
      <c r="E80">
        <v>10000000</v>
      </c>
      <c r="G80" s="138" t="s">
        <v>224</v>
      </c>
      <c r="H80" s="140">
        <v>7.0000000000000007E-2</v>
      </c>
    </row>
    <row r="81" spans="1:8" ht="13.8">
      <c r="A81" s="93" t="s">
        <v>225</v>
      </c>
      <c r="B81">
        <v>0.4</v>
      </c>
      <c r="C81">
        <v>0.4</v>
      </c>
      <c r="D81">
        <v>10</v>
      </c>
      <c r="E81">
        <v>100000</v>
      </c>
      <c r="G81" s="138" t="s">
        <v>225</v>
      </c>
      <c r="H81" s="140">
        <v>0.03</v>
      </c>
    </row>
    <row r="82" spans="1:8" ht="13.8">
      <c r="A82" t="s">
        <v>232</v>
      </c>
      <c r="B82">
        <v>30</v>
      </c>
      <c r="C82">
        <v>30</v>
      </c>
      <c r="D82">
        <v>1000</v>
      </c>
      <c r="E82">
        <v>10000000</v>
      </c>
      <c r="G82" s="138" t="s">
        <v>232</v>
      </c>
      <c r="H82" s="140">
        <v>2</v>
      </c>
    </row>
    <row r="83" spans="1:8" ht="13.8">
      <c r="A83" t="s">
        <v>238</v>
      </c>
      <c r="B83">
        <v>4</v>
      </c>
      <c r="C83">
        <v>4</v>
      </c>
      <c r="D83">
        <v>100</v>
      </c>
      <c r="E83">
        <v>100000</v>
      </c>
      <c r="G83" s="138" t="s">
        <v>238</v>
      </c>
      <c r="H83" s="140">
        <v>0.3</v>
      </c>
    </row>
    <row r="84" spans="1:8" ht="13.8">
      <c r="A84" t="s">
        <v>240</v>
      </c>
      <c r="B84">
        <v>30</v>
      </c>
      <c r="C84">
        <v>30</v>
      </c>
      <c r="D84">
        <v>1000</v>
      </c>
      <c r="E84">
        <v>1000000</v>
      </c>
      <c r="G84" s="138" t="s">
        <v>240</v>
      </c>
      <c r="H84" s="140">
        <v>20</v>
      </c>
    </row>
    <row r="85" spans="1:8" ht="13.8">
      <c r="A85" t="s">
        <v>241</v>
      </c>
      <c r="B85">
        <v>1</v>
      </c>
      <c r="C85">
        <v>1</v>
      </c>
      <c r="D85">
        <v>10</v>
      </c>
      <c r="E85">
        <v>100000</v>
      </c>
      <c r="G85" s="138" t="s">
        <v>241</v>
      </c>
      <c r="H85" s="140">
        <v>0.1</v>
      </c>
    </row>
    <row r="86" spans="1:8" ht="13.8">
      <c r="A86" t="s">
        <v>242</v>
      </c>
      <c r="B86">
        <v>0.7</v>
      </c>
      <c r="C86">
        <v>0.7</v>
      </c>
      <c r="D86">
        <v>10</v>
      </c>
      <c r="E86">
        <v>10000</v>
      </c>
      <c r="G86" s="138" t="s">
        <v>242</v>
      </c>
      <c r="H86" s="140">
        <v>0.04</v>
      </c>
    </row>
    <row r="87" spans="1:8" ht="13.8">
      <c r="A87" t="s">
        <v>243</v>
      </c>
      <c r="B87">
        <v>40</v>
      </c>
      <c r="C87">
        <v>0.6</v>
      </c>
      <c r="D87">
        <v>1000</v>
      </c>
      <c r="E87">
        <v>100000</v>
      </c>
      <c r="G87" s="138" t="s">
        <v>243</v>
      </c>
      <c r="H87" s="140">
        <v>0.04</v>
      </c>
    </row>
    <row r="88" spans="1:8" ht="13.8">
      <c r="A88" t="s">
        <v>244</v>
      </c>
      <c r="B88">
        <v>40</v>
      </c>
      <c r="C88">
        <v>1</v>
      </c>
      <c r="D88">
        <v>10000</v>
      </c>
      <c r="E88">
        <v>10000000</v>
      </c>
      <c r="G88" s="138" t="s">
        <v>244</v>
      </c>
      <c r="H88" s="141" t="s">
        <v>1162</v>
      </c>
    </row>
    <row r="89" spans="1:8" ht="13.8">
      <c r="A89" t="s">
        <v>246</v>
      </c>
      <c r="B89">
        <v>0.5</v>
      </c>
      <c r="C89">
        <v>0.5</v>
      </c>
      <c r="D89">
        <v>10</v>
      </c>
      <c r="E89">
        <v>100000</v>
      </c>
      <c r="G89" s="138" t="s">
        <v>246</v>
      </c>
      <c r="H89" s="140">
        <v>0.03</v>
      </c>
    </row>
    <row r="90" spans="1:8" ht="13.8">
      <c r="A90" t="s">
        <v>247</v>
      </c>
      <c r="B90">
        <v>2</v>
      </c>
      <c r="C90">
        <v>0.6</v>
      </c>
      <c r="D90">
        <v>10</v>
      </c>
      <c r="E90">
        <v>10000</v>
      </c>
      <c r="G90" s="138" t="s">
        <v>247</v>
      </c>
      <c r="H90" s="140">
        <v>0.1</v>
      </c>
    </row>
    <row r="91" spans="1:8" ht="13.8">
      <c r="A91" t="s">
        <v>253</v>
      </c>
      <c r="B91">
        <v>6</v>
      </c>
      <c r="C91">
        <v>1</v>
      </c>
      <c r="D91">
        <v>100</v>
      </c>
      <c r="E91">
        <v>1000000</v>
      </c>
      <c r="G91" s="138" t="s">
        <v>253</v>
      </c>
      <c r="H91" s="140">
        <v>0.3</v>
      </c>
    </row>
    <row r="92" spans="1:8" ht="13.8">
      <c r="A92" t="s">
        <v>255</v>
      </c>
      <c r="B92">
        <v>10</v>
      </c>
      <c r="C92">
        <v>0.7</v>
      </c>
      <c r="D92">
        <v>100</v>
      </c>
      <c r="E92">
        <v>1000000</v>
      </c>
      <c r="G92" s="138" t="s">
        <v>255</v>
      </c>
      <c r="H92" s="140">
        <v>0.7</v>
      </c>
    </row>
    <row r="93" spans="1:8" ht="13.8">
      <c r="A93" t="s">
        <v>259</v>
      </c>
      <c r="B93">
        <v>20</v>
      </c>
      <c r="C93">
        <v>20</v>
      </c>
      <c r="D93">
        <v>1000</v>
      </c>
      <c r="E93">
        <v>10000000</v>
      </c>
      <c r="G93" s="138" t="s">
        <v>259</v>
      </c>
      <c r="H93" s="142" t="s">
        <v>1162</v>
      </c>
    </row>
    <row r="94" spans="1:8" ht="13.8">
      <c r="A94" t="s">
        <v>260</v>
      </c>
      <c r="B94">
        <v>0.9</v>
      </c>
      <c r="C94">
        <v>0.6</v>
      </c>
      <c r="D94">
        <v>1000</v>
      </c>
      <c r="E94">
        <v>1000000</v>
      </c>
      <c r="G94" s="138" t="s">
        <v>260</v>
      </c>
      <c r="H94" s="142" t="s">
        <v>1162</v>
      </c>
    </row>
    <row r="95" spans="1:8" ht="13.8">
      <c r="A95" t="s">
        <v>261</v>
      </c>
      <c r="B95">
        <v>0.9</v>
      </c>
      <c r="C95">
        <v>0.3</v>
      </c>
      <c r="D95">
        <v>1000</v>
      </c>
      <c r="E95">
        <v>1000000</v>
      </c>
      <c r="G95" s="138" t="s">
        <v>261</v>
      </c>
      <c r="H95" s="142" t="s">
        <v>1162</v>
      </c>
    </row>
    <row r="96" spans="1:8" ht="13.8">
      <c r="A96" t="s">
        <v>265</v>
      </c>
      <c r="B96">
        <v>40</v>
      </c>
      <c r="C96">
        <v>1</v>
      </c>
      <c r="D96">
        <v>10000</v>
      </c>
      <c r="E96">
        <v>10000000</v>
      </c>
      <c r="G96" s="138" t="s">
        <v>265</v>
      </c>
      <c r="H96" s="142" t="s">
        <v>1162</v>
      </c>
    </row>
    <row r="97" spans="1:8" ht="13.8">
      <c r="A97" t="s">
        <v>266</v>
      </c>
      <c r="B97">
        <v>0.8</v>
      </c>
      <c r="C97">
        <v>0.5</v>
      </c>
      <c r="D97">
        <v>100</v>
      </c>
      <c r="E97">
        <v>1000000</v>
      </c>
      <c r="G97" s="138" t="s">
        <v>266</v>
      </c>
      <c r="H97" s="140">
        <v>0.2</v>
      </c>
    </row>
    <row r="98" spans="1:8" ht="13.8">
      <c r="A98" t="s">
        <v>276</v>
      </c>
      <c r="B98">
        <v>2</v>
      </c>
      <c r="C98">
        <v>2</v>
      </c>
      <c r="D98">
        <v>100</v>
      </c>
      <c r="E98">
        <v>1000000</v>
      </c>
      <c r="G98" s="138" t="s">
        <v>276</v>
      </c>
      <c r="H98" s="142" t="s">
        <v>1162</v>
      </c>
    </row>
    <row r="99" spans="1:8" ht="13.8">
      <c r="A99" t="s">
        <v>277</v>
      </c>
      <c r="B99">
        <v>0.5</v>
      </c>
      <c r="C99">
        <v>0.5</v>
      </c>
      <c r="D99">
        <v>10</v>
      </c>
      <c r="E99">
        <v>1000000</v>
      </c>
      <c r="G99" s="138" t="s">
        <v>277</v>
      </c>
      <c r="H99" s="142" t="s">
        <v>1162</v>
      </c>
    </row>
    <row r="100" spans="1:8" ht="13.8">
      <c r="A100" t="s">
        <v>278</v>
      </c>
      <c r="B100">
        <v>20</v>
      </c>
      <c r="C100">
        <v>20</v>
      </c>
      <c r="D100">
        <v>100</v>
      </c>
      <c r="E100">
        <v>10000000</v>
      </c>
      <c r="G100" s="138" t="s">
        <v>278</v>
      </c>
      <c r="H100" s="142" t="s">
        <v>1162</v>
      </c>
    </row>
    <row r="101" spans="1:8" ht="13.8">
      <c r="A101" t="s">
        <v>1107</v>
      </c>
      <c r="B101">
        <v>2</v>
      </c>
      <c r="C101">
        <v>0.7</v>
      </c>
      <c r="D101">
        <v>1000</v>
      </c>
      <c r="E101">
        <v>1000000</v>
      </c>
      <c r="G101" s="138" t="s">
        <v>1163</v>
      </c>
      <c r="H101" s="142" t="s">
        <v>1162</v>
      </c>
    </row>
    <row r="102" spans="1:8" ht="13.8">
      <c r="A102" t="s">
        <v>1108</v>
      </c>
      <c r="B102">
        <v>0.7</v>
      </c>
      <c r="C102">
        <v>0.7</v>
      </c>
      <c r="D102">
        <v>10</v>
      </c>
      <c r="E102">
        <v>1000000</v>
      </c>
      <c r="G102" s="138" t="s">
        <v>1163</v>
      </c>
      <c r="H102" s="142" t="s">
        <v>1162</v>
      </c>
    </row>
    <row r="103" spans="1:8" ht="13.8">
      <c r="A103" t="s">
        <v>281</v>
      </c>
      <c r="B103">
        <v>1</v>
      </c>
      <c r="C103">
        <v>1</v>
      </c>
      <c r="D103">
        <v>10</v>
      </c>
      <c r="E103">
        <v>1000000</v>
      </c>
      <c r="G103" s="138" t="s">
        <v>281</v>
      </c>
      <c r="H103" s="142" t="s">
        <v>1162</v>
      </c>
    </row>
    <row r="104" spans="1:8" ht="13.8">
      <c r="A104" t="s">
        <v>282</v>
      </c>
      <c r="B104">
        <v>0.8</v>
      </c>
      <c r="C104">
        <v>0.8</v>
      </c>
      <c r="D104">
        <v>100</v>
      </c>
      <c r="E104">
        <v>1000000</v>
      </c>
      <c r="G104" s="138" t="s">
        <v>282</v>
      </c>
      <c r="H104" s="142" t="s">
        <v>1162</v>
      </c>
    </row>
    <row r="105" spans="1:8" ht="13.8">
      <c r="A105" t="s">
        <v>283</v>
      </c>
      <c r="B105">
        <v>0.9</v>
      </c>
      <c r="C105">
        <v>0.6</v>
      </c>
      <c r="D105">
        <v>10</v>
      </c>
      <c r="E105">
        <v>1000000</v>
      </c>
      <c r="G105" s="138" t="s">
        <v>283</v>
      </c>
      <c r="H105" s="142" t="s">
        <v>1162</v>
      </c>
    </row>
    <row r="106" spans="1:8" ht="13.8">
      <c r="A106" t="s">
        <v>284</v>
      </c>
      <c r="B106">
        <v>20</v>
      </c>
      <c r="C106">
        <v>3</v>
      </c>
      <c r="D106">
        <v>100</v>
      </c>
      <c r="E106">
        <v>10000000</v>
      </c>
      <c r="G106" s="138" t="s">
        <v>284</v>
      </c>
      <c r="H106" s="142" t="s">
        <v>1162</v>
      </c>
    </row>
    <row r="107" spans="1:8" ht="13.8">
      <c r="A107" t="s">
        <v>285</v>
      </c>
      <c r="B107">
        <v>0.7</v>
      </c>
      <c r="C107">
        <v>0.7</v>
      </c>
      <c r="D107">
        <v>10</v>
      </c>
      <c r="E107">
        <v>1000000</v>
      </c>
      <c r="G107" s="138" t="s">
        <v>285</v>
      </c>
      <c r="H107" s="142" t="s">
        <v>1162</v>
      </c>
    </row>
    <row r="108" spans="1:8" ht="13.8">
      <c r="A108" t="s">
        <v>288</v>
      </c>
      <c r="B108">
        <v>1</v>
      </c>
      <c r="C108">
        <v>0.6</v>
      </c>
      <c r="D108">
        <v>10</v>
      </c>
      <c r="E108">
        <v>1000000</v>
      </c>
      <c r="G108" s="138" t="s">
        <v>288</v>
      </c>
      <c r="H108" s="140">
        <v>0.06</v>
      </c>
    </row>
    <row r="109" spans="1:8" ht="13.8">
      <c r="A109" t="s">
        <v>290</v>
      </c>
      <c r="B109">
        <v>0.3</v>
      </c>
      <c r="C109">
        <v>0.3</v>
      </c>
      <c r="D109">
        <v>10</v>
      </c>
      <c r="E109">
        <v>1000000</v>
      </c>
      <c r="G109" s="138" t="s">
        <v>290</v>
      </c>
      <c r="H109" s="140">
        <v>0.02</v>
      </c>
    </row>
    <row r="110" spans="1:8" ht="13.8">
      <c r="A110" t="s">
        <v>292</v>
      </c>
      <c r="B110">
        <v>40</v>
      </c>
      <c r="C110">
        <v>40</v>
      </c>
      <c r="D110">
        <v>10000</v>
      </c>
      <c r="E110">
        <v>1000000</v>
      </c>
      <c r="G110" s="138" t="s">
        <v>292</v>
      </c>
      <c r="H110" s="140">
        <v>800</v>
      </c>
    </row>
    <row r="111" spans="1:8" ht="13.8">
      <c r="A111" t="s">
        <v>293</v>
      </c>
      <c r="B111">
        <v>0.9</v>
      </c>
      <c r="C111">
        <v>0.9</v>
      </c>
      <c r="D111">
        <v>10</v>
      </c>
      <c r="E111">
        <v>1000000</v>
      </c>
      <c r="G111" s="138" t="s">
        <v>293</v>
      </c>
      <c r="H111" s="140">
        <v>0.06</v>
      </c>
    </row>
    <row r="112" spans="1:8" ht="13.8">
      <c r="A112" t="s">
        <v>294</v>
      </c>
      <c r="B112">
        <v>40</v>
      </c>
      <c r="C112">
        <v>0.2</v>
      </c>
      <c r="D112">
        <v>100</v>
      </c>
      <c r="E112">
        <v>100000</v>
      </c>
      <c r="G112" s="138" t="s">
        <v>294</v>
      </c>
      <c r="H112" s="140">
        <v>0.06</v>
      </c>
    </row>
    <row r="113" spans="1:11" ht="13.8">
      <c r="A113" t="s">
        <v>306</v>
      </c>
      <c r="B113">
        <v>7</v>
      </c>
      <c r="C113">
        <v>3</v>
      </c>
      <c r="D113">
        <v>100</v>
      </c>
      <c r="E113">
        <v>1000000</v>
      </c>
      <c r="G113" s="138" t="s">
        <v>306</v>
      </c>
      <c r="H113" s="140">
        <v>0.5</v>
      </c>
    </row>
    <row r="114" spans="1:11" ht="13.8">
      <c r="A114" t="s">
        <v>307</v>
      </c>
      <c r="B114">
        <v>0.5</v>
      </c>
      <c r="C114">
        <v>0.5</v>
      </c>
      <c r="D114">
        <v>10</v>
      </c>
      <c r="E114">
        <v>100000</v>
      </c>
      <c r="G114" s="138" t="s">
        <v>307</v>
      </c>
      <c r="H114" s="140">
        <v>7.0000000000000007E-2</v>
      </c>
    </row>
    <row r="115" spans="1:11" ht="13.8">
      <c r="A115" t="s">
        <v>309</v>
      </c>
      <c r="B115">
        <v>0.4</v>
      </c>
      <c r="C115">
        <v>0.4</v>
      </c>
      <c r="D115">
        <v>10</v>
      </c>
      <c r="E115">
        <v>100000</v>
      </c>
      <c r="G115" s="138" t="s">
        <v>309</v>
      </c>
      <c r="H115" s="140">
        <v>0.03</v>
      </c>
    </row>
    <row r="116" spans="1:11" ht="13.8">
      <c r="A116" t="s">
        <v>313</v>
      </c>
      <c r="B116">
        <v>0.5</v>
      </c>
      <c r="C116">
        <v>0.5</v>
      </c>
      <c r="D116">
        <v>10</v>
      </c>
      <c r="E116">
        <v>1000000</v>
      </c>
      <c r="G116" s="138" t="s">
        <v>313</v>
      </c>
      <c r="H116" s="142" t="s">
        <v>1162</v>
      </c>
    </row>
    <row r="117" spans="1:11" ht="13.8">
      <c r="A117" t="s">
        <v>315</v>
      </c>
      <c r="B117">
        <v>20</v>
      </c>
      <c r="C117">
        <v>2E-3</v>
      </c>
      <c r="D117">
        <v>10</v>
      </c>
      <c r="E117">
        <v>10000</v>
      </c>
      <c r="G117" s="138" t="s">
        <v>315</v>
      </c>
      <c r="H117" s="142" t="s">
        <v>1162</v>
      </c>
    </row>
    <row r="118" spans="1:11" ht="13.8">
      <c r="A118" t="s">
        <v>320</v>
      </c>
      <c r="B118">
        <v>10</v>
      </c>
      <c r="C118">
        <v>9</v>
      </c>
      <c r="D118">
        <v>100</v>
      </c>
      <c r="E118">
        <v>10000000</v>
      </c>
      <c r="G118" s="138" t="s">
        <v>320</v>
      </c>
      <c r="H118" s="142" t="s">
        <v>1162</v>
      </c>
    </row>
    <row r="119" spans="1:11" ht="13.8">
      <c r="A119" t="s">
        <v>321</v>
      </c>
      <c r="B119">
        <v>3</v>
      </c>
      <c r="C119">
        <v>0.6</v>
      </c>
      <c r="D119">
        <v>1000</v>
      </c>
      <c r="E119">
        <v>1000000</v>
      </c>
      <c r="G119" s="138" t="s">
        <v>321</v>
      </c>
      <c r="H119" s="142" t="s">
        <v>1162</v>
      </c>
      <c r="J119" s="138"/>
      <c r="K119" s="140"/>
    </row>
    <row r="120" spans="1:11" ht="13.8">
      <c r="A120" t="s">
        <v>325</v>
      </c>
      <c r="B120">
        <v>0.5</v>
      </c>
      <c r="C120">
        <v>0.5</v>
      </c>
      <c r="D120">
        <v>10</v>
      </c>
      <c r="E120">
        <v>100000</v>
      </c>
      <c r="G120" s="138" t="s">
        <v>325</v>
      </c>
      <c r="H120" s="140">
        <v>7.0000000000000007E-2</v>
      </c>
      <c r="J120" s="138"/>
      <c r="K120" s="140"/>
    </row>
    <row r="121" spans="1:11" ht="13.8">
      <c r="A121" t="s">
        <v>326</v>
      </c>
      <c r="B121">
        <v>1</v>
      </c>
      <c r="C121">
        <v>1</v>
      </c>
      <c r="D121">
        <v>10</v>
      </c>
      <c r="E121">
        <v>1000000</v>
      </c>
      <c r="G121" s="138" t="s">
        <v>326</v>
      </c>
      <c r="H121" s="142" t="s">
        <v>1162</v>
      </c>
      <c r="J121" s="138"/>
      <c r="K121" s="140"/>
    </row>
    <row r="122" spans="1:11" ht="13.8">
      <c r="A122" t="s">
        <v>327</v>
      </c>
      <c r="B122">
        <v>40</v>
      </c>
      <c r="C122">
        <v>40</v>
      </c>
      <c r="D122">
        <v>10000</v>
      </c>
      <c r="E122">
        <v>100000000</v>
      </c>
      <c r="G122" s="138" t="s">
        <v>327</v>
      </c>
      <c r="H122" s="140">
        <v>1000</v>
      </c>
    </row>
    <row r="123" spans="1:11" ht="13.8">
      <c r="A123" t="s">
        <v>329</v>
      </c>
      <c r="B123">
        <v>0.3</v>
      </c>
      <c r="C123">
        <v>0.3</v>
      </c>
      <c r="D123">
        <v>10</v>
      </c>
      <c r="E123">
        <v>100000</v>
      </c>
      <c r="G123" s="138" t="s">
        <v>329</v>
      </c>
      <c r="H123" s="140">
        <v>0.06</v>
      </c>
    </row>
    <row r="124" spans="1:11" ht="13.8">
      <c r="A124" s="93" t="s">
        <v>331</v>
      </c>
      <c r="B124">
        <v>40</v>
      </c>
      <c r="C124">
        <v>40</v>
      </c>
      <c r="D124">
        <v>1000000</v>
      </c>
      <c r="E124">
        <v>1000000000</v>
      </c>
      <c r="G124" s="138" t="s">
        <v>331</v>
      </c>
      <c r="H124" s="140">
        <v>2000</v>
      </c>
    </row>
    <row r="125" spans="1:11" ht="13.8">
      <c r="A125" t="s">
        <v>336</v>
      </c>
      <c r="B125">
        <v>0.6</v>
      </c>
      <c r="C125">
        <v>0.6</v>
      </c>
      <c r="D125">
        <v>10</v>
      </c>
      <c r="E125">
        <v>1000000</v>
      </c>
      <c r="G125" s="138" t="s">
        <v>336</v>
      </c>
      <c r="H125" s="140">
        <v>0.04</v>
      </c>
    </row>
    <row r="126" spans="1:11" ht="13.8">
      <c r="A126" t="s">
        <v>338</v>
      </c>
      <c r="B126">
        <v>3</v>
      </c>
      <c r="C126">
        <v>3</v>
      </c>
      <c r="D126">
        <v>100</v>
      </c>
      <c r="E126">
        <v>1000000</v>
      </c>
      <c r="G126" s="138" t="s">
        <v>338</v>
      </c>
      <c r="H126" s="140">
        <v>0.2</v>
      </c>
    </row>
    <row r="127" spans="1:11" ht="13.8">
      <c r="A127" t="s">
        <v>343</v>
      </c>
      <c r="B127">
        <v>2</v>
      </c>
      <c r="C127">
        <v>0.5</v>
      </c>
      <c r="D127">
        <v>10</v>
      </c>
      <c r="E127">
        <v>1000000</v>
      </c>
      <c r="G127" s="138" t="s">
        <v>343</v>
      </c>
      <c r="H127" s="140">
        <v>0.1</v>
      </c>
    </row>
    <row r="128" spans="1:11" ht="13.8">
      <c r="A128" t="s">
        <v>344</v>
      </c>
      <c r="B128" t="s">
        <v>1106</v>
      </c>
      <c r="C128" t="s">
        <v>1106</v>
      </c>
      <c r="D128">
        <v>100</v>
      </c>
      <c r="E128">
        <v>1000000</v>
      </c>
      <c r="G128" s="138" t="s">
        <v>344</v>
      </c>
      <c r="H128" s="140">
        <v>0.05</v>
      </c>
    </row>
    <row r="129" spans="1:8" ht="13.8">
      <c r="A129" t="s">
        <v>351</v>
      </c>
      <c r="B129">
        <v>1</v>
      </c>
      <c r="C129">
        <v>1</v>
      </c>
      <c r="D129">
        <v>10</v>
      </c>
      <c r="E129">
        <v>1000000</v>
      </c>
      <c r="G129" s="138" t="s">
        <v>351</v>
      </c>
      <c r="H129" s="140">
        <v>7.0000000000000007E-2</v>
      </c>
    </row>
    <row r="130" spans="1:8" ht="13.8">
      <c r="A130" t="s">
        <v>353</v>
      </c>
      <c r="B130">
        <v>3</v>
      </c>
      <c r="C130">
        <v>0.7</v>
      </c>
      <c r="D130">
        <v>100</v>
      </c>
      <c r="E130">
        <v>1000000</v>
      </c>
      <c r="G130" s="138" t="s">
        <v>353</v>
      </c>
      <c r="H130" s="140">
        <v>0.2</v>
      </c>
    </row>
    <row r="131" spans="1:8" ht="13.8">
      <c r="A131" t="s">
        <v>354</v>
      </c>
      <c r="B131">
        <v>20</v>
      </c>
      <c r="C131">
        <v>10</v>
      </c>
      <c r="D131">
        <v>100</v>
      </c>
      <c r="E131">
        <v>10000000</v>
      </c>
      <c r="G131" s="138" t="s">
        <v>354</v>
      </c>
      <c r="H131" s="140">
        <v>2</v>
      </c>
    </row>
    <row r="132" spans="1:8" ht="13.8">
      <c r="A132" t="s">
        <v>355</v>
      </c>
      <c r="B132">
        <v>10</v>
      </c>
      <c r="C132">
        <v>0.4</v>
      </c>
      <c r="D132">
        <v>100</v>
      </c>
      <c r="E132">
        <v>1000000</v>
      </c>
      <c r="G132" s="138" t="s">
        <v>355</v>
      </c>
      <c r="H132" s="140">
        <v>0.7</v>
      </c>
    </row>
    <row r="133" spans="1:8" ht="13.8">
      <c r="A133" t="s">
        <v>357</v>
      </c>
      <c r="B133">
        <v>5</v>
      </c>
      <c r="C133">
        <v>1</v>
      </c>
      <c r="D133">
        <v>100</v>
      </c>
      <c r="E133">
        <v>100000</v>
      </c>
      <c r="G133" s="138" t="s">
        <v>357</v>
      </c>
      <c r="H133" s="140">
        <v>0.3</v>
      </c>
    </row>
    <row r="134" spans="1:8" ht="13.8">
      <c r="A134" t="s">
        <v>367</v>
      </c>
      <c r="B134">
        <v>0.4</v>
      </c>
      <c r="C134">
        <v>0.4</v>
      </c>
      <c r="D134">
        <v>1000</v>
      </c>
      <c r="E134">
        <v>100000</v>
      </c>
      <c r="G134" s="138" t="s">
        <v>367</v>
      </c>
      <c r="H134" s="142" t="s">
        <v>1162</v>
      </c>
    </row>
    <row r="135" spans="1:8" ht="13.8">
      <c r="A135" t="s">
        <v>368</v>
      </c>
      <c r="B135">
        <v>0.6</v>
      </c>
      <c r="C135">
        <v>0.5</v>
      </c>
      <c r="D135">
        <v>10</v>
      </c>
      <c r="E135">
        <v>1000000</v>
      </c>
      <c r="G135" s="138" t="s">
        <v>368</v>
      </c>
      <c r="H135" s="142" t="s">
        <v>1162</v>
      </c>
    </row>
    <row r="136" spans="1:8" ht="13.8">
      <c r="A136" t="s">
        <v>375</v>
      </c>
      <c r="B136">
        <v>6</v>
      </c>
      <c r="C136">
        <v>3</v>
      </c>
      <c r="D136">
        <v>100</v>
      </c>
      <c r="E136">
        <v>10000000</v>
      </c>
      <c r="G136" s="138" t="s">
        <v>375</v>
      </c>
      <c r="H136" s="140">
        <v>0.5</v>
      </c>
    </row>
    <row r="137" spans="1:8" ht="13.8">
      <c r="A137" t="s">
        <v>376</v>
      </c>
      <c r="B137">
        <v>1</v>
      </c>
      <c r="C137">
        <v>1</v>
      </c>
      <c r="D137">
        <v>10</v>
      </c>
      <c r="E137">
        <v>1000000</v>
      </c>
      <c r="G137" s="138" t="s">
        <v>376</v>
      </c>
      <c r="H137" s="140">
        <v>0.06</v>
      </c>
    </row>
    <row r="138" spans="1:8" ht="13.8">
      <c r="A138" t="s">
        <v>377</v>
      </c>
      <c r="B138">
        <v>20</v>
      </c>
      <c r="C138">
        <v>3</v>
      </c>
      <c r="D138">
        <v>1000</v>
      </c>
      <c r="E138">
        <v>1000000</v>
      </c>
      <c r="G138" s="138" t="s">
        <v>377</v>
      </c>
      <c r="H138" s="140">
        <v>0.2</v>
      </c>
    </row>
    <row r="139" spans="1:8" ht="13.8">
      <c r="A139" t="s">
        <v>378</v>
      </c>
      <c r="B139">
        <v>2</v>
      </c>
      <c r="C139">
        <v>1</v>
      </c>
      <c r="D139">
        <v>100</v>
      </c>
      <c r="E139">
        <v>1000000</v>
      </c>
      <c r="G139" s="138" t="s">
        <v>378</v>
      </c>
      <c r="H139" s="140">
        <v>0.1</v>
      </c>
    </row>
    <row r="140" spans="1:8" ht="13.8">
      <c r="A140" t="s">
        <v>380</v>
      </c>
      <c r="B140" t="s">
        <v>1106</v>
      </c>
      <c r="C140" t="s">
        <v>1106</v>
      </c>
      <c r="D140">
        <v>100</v>
      </c>
      <c r="E140">
        <v>100000</v>
      </c>
      <c r="G140" s="138" t="s">
        <v>380</v>
      </c>
      <c r="H140" s="141" t="s">
        <v>1162</v>
      </c>
    </row>
    <row r="141" spans="1:8" ht="13.8">
      <c r="A141" t="s">
        <v>382</v>
      </c>
      <c r="B141">
        <v>3</v>
      </c>
      <c r="C141">
        <v>0.7</v>
      </c>
      <c r="D141">
        <v>100</v>
      </c>
      <c r="E141">
        <v>1000000</v>
      </c>
      <c r="G141" s="138" t="s">
        <v>382</v>
      </c>
      <c r="H141" s="140">
        <v>0.2</v>
      </c>
    </row>
    <row r="142" spans="1:8" ht="13.8">
      <c r="A142" t="s">
        <v>383</v>
      </c>
      <c r="B142">
        <v>0.4</v>
      </c>
      <c r="C142">
        <v>0.4</v>
      </c>
      <c r="D142">
        <v>10</v>
      </c>
      <c r="E142">
        <v>100000</v>
      </c>
      <c r="G142" s="138" t="s">
        <v>383</v>
      </c>
      <c r="H142" s="140">
        <v>0.03</v>
      </c>
    </row>
    <row r="143" spans="1:8" ht="13.8">
      <c r="A143" t="s">
        <v>385</v>
      </c>
      <c r="B143">
        <v>0.7</v>
      </c>
      <c r="C143">
        <v>0.6</v>
      </c>
      <c r="D143">
        <v>10</v>
      </c>
      <c r="E143">
        <v>1000000</v>
      </c>
      <c r="G143" s="138" t="s">
        <v>385</v>
      </c>
      <c r="H143" s="140">
        <v>0.1</v>
      </c>
    </row>
    <row r="144" spans="1:8" ht="13.8">
      <c r="A144" t="s">
        <v>386</v>
      </c>
      <c r="B144">
        <v>0.3</v>
      </c>
      <c r="C144">
        <v>0.3</v>
      </c>
      <c r="D144">
        <v>10</v>
      </c>
      <c r="E144">
        <v>100000</v>
      </c>
      <c r="G144" s="138" t="s">
        <v>386</v>
      </c>
      <c r="H144" s="140">
        <v>0.03</v>
      </c>
    </row>
    <row r="145" spans="1:8" ht="13.8">
      <c r="A145" t="s">
        <v>387</v>
      </c>
      <c r="B145">
        <v>0.6</v>
      </c>
      <c r="C145">
        <v>0.6</v>
      </c>
      <c r="D145">
        <v>10</v>
      </c>
      <c r="E145">
        <v>1000000</v>
      </c>
      <c r="G145" s="138" t="s">
        <v>387</v>
      </c>
      <c r="H145" s="140">
        <v>0.04</v>
      </c>
    </row>
    <row r="146" spans="1:8" ht="13.8">
      <c r="A146" t="s">
        <v>392</v>
      </c>
      <c r="B146">
        <v>3</v>
      </c>
      <c r="C146">
        <v>3</v>
      </c>
      <c r="D146">
        <v>100</v>
      </c>
      <c r="E146">
        <v>1000000</v>
      </c>
      <c r="G146" s="138" t="s">
        <v>392</v>
      </c>
      <c r="H146" s="140">
        <v>0.2</v>
      </c>
    </row>
    <row r="147" spans="1:8" ht="13.8">
      <c r="A147" t="s">
        <v>394</v>
      </c>
      <c r="B147">
        <v>4</v>
      </c>
      <c r="C147">
        <v>2</v>
      </c>
      <c r="D147">
        <v>100</v>
      </c>
      <c r="E147">
        <v>1000000</v>
      </c>
      <c r="G147" s="138" t="s">
        <v>394</v>
      </c>
      <c r="H147" s="140">
        <v>0.3</v>
      </c>
    </row>
    <row r="148" spans="1:8" ht="13.8">
      <c r="A148" t="s">
        <v>396</v>
      </c>
      <c r="B148">
        <v>10</v>
      </c>
      <c r="C148">
        <v>0.5</v>
      </c>
      <c r="D148">
        <v>100</v>
      </c>
      <c r="E148">
        <v>1000000</v>
      </c>
      <c r="G148" s="138" t="s">
        <v>396</v>
      </c>
      <c r="H148" s="140">
        <v>0.8</v>
      </c>
    </row>
    <row r="149" spans="1:8" ht="13.8">
      <c r="A149" t="s">
        <v>398</v>
      </c>
      <c r="B149">
        <v>7</v>
      </c>
      <c r="C149">
        <v>1</v>
      </c>
      <c r="D149">
        <v>100</v>
      </c>
      <c r="E149">
        <v>1000000</v>
      </c>
      <c r="G149" s="138" t="s">
        <v>398</v>
      </c>
      <c r="H149" s="140">
        <v>0.4</v>
      </c>
    </row>
    <row r="150" spans="1:8" ht="13.8">
      <c r="A150" t="s">
        <v>412</v>
      </c>
      <c r="B150">
        <v>10</v>
      </c>
      <c r="C150">
        <v>10</v>
      </c>
      <c r="D150">
        <v>100</v>
      </c>
      <c r="E150">
        <v>10000000</v>
      </c>
      <c r="G150" s="138" t="s">
        <v>412</v>
      </c>
      <c r="H150" s="140">
        <v>1</v>
      </c>
    </row>
    <row r="151" spans="1:8" ht="13.8">
      <c r="A151" t="s">
        <v>413</v>
      </c>
      <c r="B151">
        <v>0.7</v>
      </c>
      <c r="C151">
        <v>0.7</v>
      </c>
      <c r="D151">
        <v>10</v>
      </c>
      <c r="E151">
        <v>1000000</v>
      </c>
      <c r="G151" s="138" t="s">
        <v>413</v>
      </c>
      <c r="H151" s="140">
        <v>0.05</v>
      </c>
    </row>
    <row r="152" spans="1:8" ht="13.8">
      <c r="A152" t="s">
        <v>416</v>
      </c>
      <c r="B152">
        <v>1</v>
      </c>
      <c r="C152">
        <v>0.6</v>
      </c>
      <c r="D152">
        <v>10</v>
      </c>
      <c r="E152">
        <v>10000</v>
      </c>
      <c r="G152" s="138" t="s">
        <v>416</v>
      </c>
      <c r="H152" s="140">
        <v>0.08</v>
      </c>
    </row>
    <row r="153" spans="1:8" ht="13.8">
      <c r="A153" t="s">
        <v>418</v>
      </c>
      <c r="B153">
        <v>40</v>
      </c>
      <c r="C153">
        <v>4</v>
      </c>
      <c r="D153">
        <v>10000</v>
      </c>
      <c r="E153">
        <v>10000000</v>
      </c>
      <c r="G153" s="138" t="s">
        <v>418</v>
      </c>
      <c r="H153" s="142" t="s">
        <v>1162</v>
      </c>
    </row>
    <row r="154" spans="1:8" ht="13.8">
      <c r="A154" t="s">
        <v>419</v>
      </c>
      <c r="B154">
        <v>0.3</v>
      </c>
      <c r="C154">
        <v>0.3</v>
      </c>
      <c r="D154">
        <v>100</v>
      </c>
      <c r="E154">
        <v>100000</v>
      </c>
      <c r="G154" s="138" t="s">
        <v>419</v>
      </c>
      <c r="H154" s="140">
        <v>0.7</v>
      </c>
    </row>
    <row r="155" spans="1:8" ht="13.8">
      <c r="A155" t="s">
        <v>425</v>
      </c>
      <c r="B155">
        <v>0.9</v>
      </c>
      <c r="C155">
        <v>0.9</v>
      </c>
      <c r="D155">
        <v>100</v>
      </c>
      <c r="E155">
        <v>1000000</v>
      </c>
      <c r="G155" s="138" t="s">
        <v>425</v>
      </c>
      <c r="H155" s="141" t="s">
        <v>1162</v>
      </c>
    </row>
    <row r="156" spans="1:8" ht="13.8">
      <c r="A156" t="s">
        <v>426</v>
      </c>
      <c r="B156">
        <v>0.2</v>
      </c>
      <c r="C156">
        <v>0.2</v>
      </c>
      <c r="D156">
        <v>100</v>
      </c>
      <c r="E156">
        <v>1000000</v>
      </c>
      <c r="G156" s="138" t="s">
        <v>426</v>
      </c>
      <c r="H156" s="140">
        <v>0.2</v>
      </c>
    </row>
    <row r="157" spans="1:8" ht="13.8">
      <c r="A157" t="s">
        <v>427</v>
      </c>
      <c r="B157">
        <v>0.7</v>
      </c>
      <c r="C157">
        <v>0.6</v>
      </c>
      <c r="D157">
        <v>10</v>
      </c>
      <c r="E157">
        <v>1000000</v>
      </c>
      <c r="G157" s="138" t="s">
        <v>427</v>
      </c>
      <c r="H157" s="140">
        <v>7.0000000000000007E-2</v>
      </c>
    </row>
    <row r="158" spans="1:8" ht="13.8">
      <c r="A158" t="s">
        <v>430</v>
      </c>
      <c r="B158">
        <v>4</v>
      </c>
      <c r="C158">
        <v>2</v>
      </c>
      <c r="D158">
        <v>1000</v>
      </c>
      <c r="E158">
        <v>100000</v>
      </c>
      <c r="G158" s="138" t="s">
        <v>430</v>
      </c>
      <c r="H158" s="142" t="s">
        <v>1162</v>
      </c>
    </row>
    <row r="159" spans="1:8" ht="13.8">
      <c r="A159" t="s">
        <v>431</v>
      </c>
      <c r="B159">
        <v>40</v>
      </c>
      <c r="C159">
        <v>40</v>
      </c>
      <c r="D159">
        <v>10000</v>
      </c>
      <c r="E159">
        <v>10000000</v>
      </c>
      <c r="G159" s="138" t="s">
        <v>431</v>
      </c>
      <c r="H159" s="140">
        <v>30</v>
      </c>
    </row>
    <row r="160" spans="1:8" ht="13.8">
      <c r="A160" t="s">
        <v>433</v>
      </c>
      <c r="B160">
        <v>10</v>
      </c>
      <c r="C160">
        <v>10</v>
      </c>
      <c r="D160">
        <v>100000</v>
      </c>
      <c r="E160">
        <v>10000</v>
      </c>
      <c r="G160" s="138" t="s">
        <v>433</v>
      </c>
      <c r="H160" s="140">
        <v>30</v>
      </c>
    </row>
    <row r="161" spans="1:8" ht="13.8">
      <c r="A161" t="s">
        <v>435</v>
      </c>
      <c r="B161">
        <v>8</v>
      </c>
      <c r="C161">
        <v>3</v>
      </c>
      <c r="D161">
        <v>1000</v>
      </c>
      <c r="E161">
        <v>10000000000</v>
      </c>
      <c r="G161" s="138" t="s">
        <v>435</v>
      </c>
      <c r="H161" s="140">
        <v>0.5</v>
      </c>
    </row>
    <row r="162" spans="1:8" ht="13.8">
      <c r="A162" t="s">
        <v>436</v>
      </c>
      <c r="B162">
        <v>0.2</v>
      </c>
      <c r="C162">
        <v>0.2</v>
      </c>
      <c r="D162">
        <v>100</v>
      </c>
      <c r="E162">
        <v>1000000000</v>
      </c>
      <c r="G162" s="138" t="s">
        <v>436</v>
      </c>
      <c r="H162" s="140">
        <v>0.09</v>
      </c>
    </row>
    <row r="163" spans="1:8" ht="13.8">
      <c r="A163" t="s">
        <v>445</v>
      </c>
      <c r="B163">
        <v>30</v>
      </c>
      <c r="C163">
        <v>6</v>
      </c>
      <c r="D163">
        <v>1000</v>
      </c>
      <c r="E163">
        <v>10000000</v>
      </c>
      <c r="G163" s="138" t="s">
        <v>445</v>
      </c>
      <c r="H163" s="140">
        <v>20</v>
      </c>
    </row>
    <row r="164" spans="1:8" ht="13.8">
      <c r="A164" t="s">
        <v>447</v>
      </c>
      <c r="B164">
        <v>0.4</v>
      </c>
      <c r="C164">
        <v>0.4</v>
      </c>
      <c r="D164">
        <v>10</v>
      </c>
      <c r="E164">
        <v>100000</v>
      </c>
      <c r="G164" s="138" t="s">
        <v>447</v>
      </c>
      <c r="H164" s="140">
        <v>0.03</v>
      </c>
    </row>
    <row r="165" spans="1:8" ht="13.8">
      <c r="A165" t="s">
        <v>455</v>
      </c>
      <c r="B165">
        <v>0.6</v>
      </c>
      <c r="C165">
        <v>0.6</v>
      </c>
      <c r="D165">
        <v>10</v>
      </c>
      <c r="E165">
        <v>1000000</v>
      </c>
      <c r="G165" s="138" t="s">
        <v>455</v>
      </c>
      <c r="H165" s="140">
        <v>0.04</v>
      </c>
    </row>
    <row r="166" spans="1:8" ht="13.8">
      <c r="A166" t="s">
        <v>456</v>
      </c>
      <c r="B166">
        <v>8</v>
      </c>
      <c r="C166">
        <v>8</v>
      </c>
      <c r="D166">
        <v>100</v>
      </c>
      <c r="E166">
        <v>10000000</v>
      </c>
      <c r="G166" s="138" t="s">
        <v>456</v>
      </c>
      <c r="H166" s="140">
        <v>0.9</v>
      </c>
    </row>
    <row r="167" spans="1:8" ht="13.8">
      <c r="A167" t="s">
        <v>457</v>
      </c>
      <c r="B167">
        <v>9</v>
      </c>
      <c r="C167">
        <v>9</v>
      </c>
      <c r="D167">
        <v>100</v>
      </c>
      <c r="E167">
        <v>10000000</v>
      </c>
      <c r="G167" s="138" t="s">
        <v>457</v>
      </c>
      <c r="H167" s="140">
        <v>0.8</v>
      </c>
    </row>
    <row r="168" spans="1:8" ht="13.8">
      <c r="A168" t="s">
        <v>458</v>
      </c>
      <c r="B168">
        <v>20</v>
      </c>
      <c r="C168">
        <v>10</v>
      </c>
      <c r="D168">
        <v>100</v>
      </c>
      <c r="E168">
        <v>10000000</v>
      </c>
      <c r="G168" s="138" t="s">
        <v>458</v>
      </c>
      <c r="H168" s="140">
        <v>0.6</v>
      </c>
    </row>
    <row r="169" spans="1:8" ht="13.8">
      <c r="A169" t="s">
        <v>461</v>
      </c>
      <c r="B169">
        <v>30</v>
      </c>
      <c r="C169">
        <v>0.7</v>
      </c>
      <c r="D169">
        <v>1000</v>
      </c>
      <c r="E169">
        <v>10000000</v>
      </c>
      <c r="G169" s="138" t="s">
        <v>461</v>
      </c>
      <c r="H169" s="140">
        <v>2</v>
      </c>
    </row>
    <row r="170" spans="1:8" ht="13.8">
      <c r="A170" t="s">
        <v>468</v>
      </c>
      <c r="B170">
        <v>0.3</v>
      </c>
      <c r="C170">
        <v>0.3</v>
      </c>
      <c r="D170">
        <v>10</v>
      </c>
      <c r="E170">
        <v>100000</v>
      </c>
      <c r="G170" s="138" t="s">
        <v>468</v>
      </c>
      <c r="H170" s="140">
        <v>0.02</v>
      </c>
    </row>
    <row r="171" spans="1:8" ht="13.8">
      <c r="A171" t="s">
        <v>472</v>
      </c>
      <c r="B171">
        <v>0.3</v>
      </c>
      <c r="C171">
        <v>0.3</v>
      </c>
      <c r="D171">
        <v>10</v>
      </c>
      <c r="E171">
        <v>100000</v>
      </c>
      <c r="G171" s="138" t="s">
        <v>472</v>
      </c>
      <c r="H171" s="140">
        <v>0.02</v>
      </c>
    </row>
    <row r="172" spans="1:8" ht="13.8">
      <c r="A172" t="s">
        <v>474</v>
      </c>
      <c r="B172" t="s">
        <v>1106</v>
      </c>
      <c r="C172" t="s">
        <v>1106</v>
      </c>
      <c r="D172">
        <v>10000</v>
      </c>
      <c r="E172">
        <v>1000000000</v>
      </c>
      <c r="G172" s="138" t="s">
        <v>474</v>
      </c>
      <c r="H172" s="141" t="s">
        <v>1162</v>
      </c>
    </row>
    <row r="173" spans="1:8" ht="13.8">
      <c r="A173" t="s">
        <v>475</v>
      </c>
      <c r="B173">
        <v>1</v>
      </c>
      <c r="C173">
        <v>1</v>
      </c>
      <c r="D173">
        <v>10</v>
      </c>
      <c r="E173">
        <v>1000000</v>
      </c>
      <c r="G173" s="138" t="s">
        <v>475</v>
      </c>
      <c r="H173" s="140">
        <v>0.08</v>
      </c>
    </row>
    <row r="174" spans="1:8" ht="13.8">
      <c r="A174" t="s">
        <v>476</v>
      </c>
      <c r="B174">
        <v>0.3</v>
      </c>
      <c r="C174">
        <v>0.3</v>
      </c>
      <c r="D174">
        <v>10</v>
      </c>
      <c r="E174">
        <v>100000</v>
      </c>
      <c r="G174" s="138" t="s">
        <v>476</v>
      </c>
      <c r="H174" s="140">
        <v>0.04</v>
      </c>
    </row>
    <row r="175" spans="1:8" ht="13.8">
      <c r="A175" t="s">
        <v>480</v>
      </c>
      <c r="B175">
        <v>40</v>
      </c>
      <c r="C175">
        <v>20</v>
      </c>
      <c r="D175">
        <v>1000</v>
      </c>
      <c r="E175">
        <v>100000000</v>
      </c>
      <c r="G175" s="138" t="s">
        <v>480</v>
      </c>
      <c r="H175" s="140">
        <v>300</v>
      </c>
    </row>
    <row r="176" spans="1:8" ht="13.8">
      <c r="A176" t="s">
        <v>482</v>
      </c>
      <c r="B176">
        <v>1</v>
      </c>
      <c r="C176">
        <v>0.6</v>
      </c>
      <c r="D176">
        <v>100</v>
      </c>
      <c r="E176">
        <v>1000000</v>
      </c>
      <c r="G176" s="138" t="s">
        <v>482</v>
      </c>
      <c r="H176" s="140">
        <v>0.3</v>
      </c>
    </row>
    <row r="177" spans="1:8" ht="13.8">
      <c r="A177" t="s">
        <v>483</v>
      </c>
      <c r="B177">
        <v>0.9</v>
      </c>
      <c r="C177">
        <v>0.6</v>
      </c>
      <c r="D177">
        <v>100</v>
      </c>
      <c r="E177">
        <v>1000000000</v>
      </c>
      <c r="G177" s="138" t="s">
        <v>483</v>
      </c>
      <c r="H177" s="140">
        <v>0.06</v>
      </c>
    </row>
    <row r="178" spans="1:8" ht="13.8">
      <c r="A178" t="s">
        <v>485</v>
      </c>
      <c r="B178">
        <v>0.5</v>
      </c>
      <c r="C178">
        <v>0.5</v>
      </c>
      <c r="D178">
        <v>10</v>
      </c>
      <c r="E178">
        <v>1000000</v>
      </c>
      <c r="G178" s="138" t="s">
        <v>485</v>
      </c>
      <c r="H178" s="140">
        <v>0.03</v>
      </c>
    </row>
    <row r="179" spans="1:8" ht="13.8">
      <c r="A179" t="s">
        <v>487</v>
      </c>
      <c r="B179">
        <v>0.2</v>
      </c>
      <c r="C179">
        <v>0.2</v>
      </c>
      <c r="D179">
        <v>10</v>
      </c>
      <c r="E179">
        <v>100000</v>
      </c>
      <c r="G179" s="138" t="s">
        <v>487</v>
      </c>
      <c r="H179" s="140">
        <v>0.02</v>
      </c>
    </row>
    <row r="180" spans="1:8" ht="13.8">
      <c r="A180" t="s">
        <v>496</v>
      </c>
      <c r="B180">
        <v>40</v>
      </c>
      <c r="C180">
        <v>30</v>
      </c>
      <c r="D180">
        <v>10000</v>
      </c>
      <c r="E180">
        <v>10000000</v>
      </c>
      <c r="G180" s="138" t="s">
        <v>496</v>
      </c>
      <c r="H180" s="140">
        <v>300</v>
      </c>
    </row>
    <row r="181" spans="1:8" ht="13.8">
      <c r="A181" t="s">
        <v>497</v>
      </c>
      <c r="B181">
        <v>0.7</v>
      </c>
      <c r="C181">
        <v>0.7</v>
      </c>
      <c r="D181">
        <v>10</v>
      </c>
      <c r="E181">
        <v>1000000</v>
      </c>
      <c r="G181" s="138" t="s">
        <v>497</v>
      </c>
      <c r="H181" s="140">
        <v>0.04</v>
      </c>
    </row>
    <row r="182" spans="1:8" ht="13.8">
      <c r="A182" t="s">
        <v>498</v>
      </c>
      <c r="B182">
        <v>1</v>
      </c>
      <c r="C182">
        <v>1</v>
      </c>
      <c r="D182">
        <v>10</v>
      </c>
      <c r="E182">
        <v>1000000</v>
      </c>
      <c r="G182" s="138" t="s">
        <v>498</v>
      </c>
      <c r="H182" s="140">
        <v>0.09</v>
      </c>
    </row>
    <row r="183" spans="1:8" ht="13.8">
      <c r="A183" t="s">
        <v>501</v>
      </c>
      <c r="B183">
        <v>0.9</v>
      </c>
      <c r="C183">
        <v>0.6</v>
      </c>
      <c r="D183">
        <v>10</v>
      </c>
      <c r="E183">
        <v>1000000</v>
      </c>
      <c r="G183" s="138" t="s">
        <v>501</v>
      </c>
      <c r="H183" s="140">
        <v>0.1</v>
      </c>
    </row>
    <row r="184" spans="1:8" ht="13.8">
      <c r="A184" t="s">
        <v>509</v>
      </c>
      <c r="B184">
        <v>6</v>
      </c>
      <c r="C184">
        <v>0.6</v>
      </c>
      <c r="D184">
        <v>100</v>
      </c>
      <c r="E184">
        <v>1000000</v>
      </c>
      <c r="G184" s="138" t="s">
        <v>509</v>
      </c>
      <c r="H184" s="142" t="s">
        <v>1162</v>
      </c>
    </row>
    <row r="185" spans="1:8" ht="13.8">
      <c r="A185" t="s">
        <v>510</v>
      </c>
      <c r="B185">
        <v>0.6</v>
      </c>
      <c r="C185">
        <v>0.5</v>
      </c>
      <c r="D185">
        <v>100</v>
      </c>
      <c r="E185">
        <v>1000000</v>
      </c>
      <c r="G185" s="138" t="s">
        <v>510</v>
      </c>
      <c r="H185" s="142" t="s">
        <v>1162</v>
      </c>
    </row>
    <row r="186" spans="1:8" ht="13.8">
      <c r="A186" t="s">
        <v>514</v>
      </c>
      <c r="B186">
        <v>0.6</v>
      </c>
      <c r="C186">
        <v>0.6</v>
      </c>
      <c r="D186">
        <v>10</v>
      </c>
      <c r="E186">
        <v>1000000</v>
      </c>
      <c r="G186" s="138" t="s">
        <v>514</v>
      </c>
      <c r="H186" s="142" t="s">
        <v>1162</v>
      </c>
    </row>
    <row r="187" spans="1:8" ht="13.8">
      <c r="A187" t="s">
        <v>515</v>
      </c>
      <c r="B187" t="s">
        <v>1106</v>
      </c>
      <c r="C187" t="s">
        <v>1106</v>
      </c>
      <c r="D187">
        <v>10000</v>
      </c>
      <c r="E187">
        <v>100000000</v>
      </c>
      <c r="G187" s="138" t="s">
        <v>515</v>
      </c>
      <c r="H187" s="140">
        <v>1000</v>
      </c>
    </row>
    <row r="188" spans="1:8" ht="13.8">
      <c r="A188" t="s">
        <v>516</v>
      </c>
      <c r="B188">
        <v>40</v>
      </c>
      <c r="C188">
        <v>30</v>
      </c>
      <c r="D188">
        <v>100000</v>
      </c>
      <c r="E188">
        <v>100000000</v>
      </c>
      <c r="G188" s="138" t="s">
        <v>516</v>
      </c>
      <c r="H188" s="140">
        <v>60</v>
      </c>
    </row>
    <row r="189" spans="1:8" ht="13.8">
      <c r="A189" t="s">
        <v>517</v>
      </c>
      <c r="B189">
        <v>0.4</v>
      </c>
      <c r="C189">
        <v>0.4</v>
      </c>
      <c r="D189">
        <v>10</v>
      </c>
      <c r="E189">
        <v>1000000</v>
      </c>
      <c r="G189" s="138" t="s">
        <v>517</v>
      </c>
      <c r="H189" s="140">
        <v>0.1</v>
      </c>
    </row>
    <row r="190" spans="1:8" ht="13.8">
      <c r="A190" t="s">
        <v>522</v>
      </c>
      <c r="B190">
        <v>40</v>
      </c>
      <c r="C190">
        <v>40</v>
      </c>
      <c r="D190">
        <v>1000</v>
      </c>
      <c r="E190">
        <v>10000000</v>
      </c>
      <c r="G190" s="138" t="s">
        <v>522</v>
      </c>
      <c r="H190" s="140">
        <v>100</v>
      </c>
    </row>
    <row r="191" spans="1:8" ht="13.8">
      <c r="A191" t="s">
        <v>1109</v>
      </c>
      <c r="B191">
        <v>20</v>
      </c>
      <c r="C191">
        <v>2</v>
      </c>
      <c r="D191">
        <v>1000</v>
      </c>
      <c r="E191">
        <v>10000000</v>
      </c>
      <c r="G191" s="138" t="s">
        <v>1164</v>
      </c>
      <c r="H191" s="142" t="s">
        <v>1162</v>
      </c>
    </row>
    <row r="192" spans="1:8" ht="13.8">
      <c r="A192" t="s">
        <v>1110</v>
      </c>
      <c r="B192">
        <v>9</v>
      </c>
      <c r="C192">
        <v>0.02</v>
      </c>
      <c r="D192">
        <v>100</v>
      </c>
      <c r="E192">
        <v>100000</v>
      </c>
      <c r="G192" s="138" t="s">
        <v>1164</v>
      </c>
      <c r="H192" s="142" t="s">
        <v>1162</v>
      </c>
    </row>
    <row r="193" spans="1:8" ht="13.8">
      <c r="A193" t="s">
        <v>525</v>
      </c>
      <c r="B193">
        <v>20</v>
      </c>
      <c r="C193">
        <v>2E-3</v>
      </c>
      <c r="D193">
        <v>1</v>
      </c>
      <c r="E193">
        <v>1000</v>
      </c>
      <c r="G193" s="138" t="s">
        <v>525</v>
      </c>
      <c r="H193" s="140">
        <v>7.0000000000000007E-2</v>
      </c>
    </row>
    <row r="194" spans="1:8" ht="13.8">
      <c r="A194" t="s">
        <v>527</v>
      </c>
      <c r="B194">
        <v>7</v>
      </c>
      <c r="C194">
        <v>0.4</v>
      </c>
      <c r="D194">
        <v>100</v>
      </c>
      <c r="E194">
        <v>10000000</v>
      </c>
      <c r="G194" s="138" t="s">
        <v>527</v>
      </c>
      <c r="H194" s="140">
        <v>0.5</v>
      </c>
    </row>
    <row r="195" spans="1:8" ht="13.8">
      <c r="A195" t="s">
        <v>536</v>
      </c>
      <c r="B195">
        <v>1</v>
      </c>
      <c r="C195">
        <v>1</v>
      </c>
      <c r="D195">
        <v>10</v>
      </c>
      <c r="E195">
        <v>1000000</v>
      </c>
      <c r="G195" s="138" t="s">
        <v>536</v>
      </c>
      <c r="H195" s="140">
        <v>0.1</v>
      </c>
    </row>
    <row r="196" spans="1:8" ht="13.8">
      <c r="A196" t="s">
        <v>538</v>
      </c>
      <c r="B196">
        <v>10</v>
      </c>
      <c r="C196">
        <v>2</v>
      </c>
      <c r="D196">
        <v>100</v>
      </c>
      <c r="E196">
        <v>10000000</v>
      </c>
      <c r="G196" s="138" t="s">
        <v>538</v>
      </c>
      <c r="H196" s="140">
        <v>2</v>
      </c>
    </row>
    <row r="197" spans="1:8" ht="13.8">
      <c r="A197" t="s">
        <v>539</v>
      </c>
      <c r="B197">
        <v>40</v>
      </c>
      <c r="C197">
        <v>30</v>
      </c>
      <c r="D197">
        <v>1000</v>
      </c>
      <c r="E197">
        <v>10000000</v>
      </c>
      <c r="G197" s="138" t="s">
        <v>539</v>
      </c>
      <c r="H197" s="140">
        <v>1</v>
      </c>
    </row>
    <row r="198" spans="1:8" ht="13.8">
      <c r="A198" t="s">
        <v>540</v>
      </c>
      <c r="B198">
        <v>2</v>
      </c>
      <c r="C198">
        <v>0.6</v>
      </c>
      <c r="D198">
        <v>100</v>
      </c>
      <c r="E198">
        <v>1000000</v>
      </c>
      <c r="G198" s="138" t="s">
        <v>540</v>
      </c>
      <c r="H198" s="140">
        <v>1</v>
      </c>
    </row>
    <row r="199" spans="1:8" ht="13.8">
      <c r="A199" t="s">
        <v>541</v>
      </c>
      <c r="B199">
        <v>0.3</v>
      </c>
      <c r="C199">
        <v>0.3</v>
      </c>
      <c r="D199">
        <v>100</v>
      </c>
      <c r="E199">
        <v>100000</v>
      </c>
      <c r="G199" s="138" t="s">
        <v>541</v>
      </c>
      <c r="H199" s="140">
        <v>0.7</v>
      </c>
    </row>
    <row r="200" spans="1:8" ht="13.8">
      <c r="A200" t="s">
        <v>544</v>
      </c>
      <c r="B200">
        <v>0.5</v>
      </c>
      <c r="C200">
        <v>0.5</v>
      </c>
      <c r="D200">
        <v>1000</v>
      </c>
      <c r="E200">
        <v>100000</v>
      </c>
      <c r="G200" s="138" t="s">
        <v>544</v>
      </c>
      <c r="H200" s="140">
        <v>10</v>
      </c>
    </row>
    <row r="201" spans="1:8" ht="13.8">
      <c r="A201" t="s">
        <v>545</v>
      </c>
      <c r="B201">
        <v>40</v>
      </c>
      <c r="C201">
        <v>1</v>
      </c>
      <c r="D201">
        <v>100000</v>
      </c>
      <c r="E201">
        <v>100000000</v>
      </c>
      <c r="G201" s="138" t="s">
        <v>545</v>
      </c>
      <c r="H201" s="140">
        <v>200</v>
      </c>
    </row>
    <row r="202" spans="1:8" ht="13.8">
      <c r="A202" t="s">
        <v>548</v>
      </c>
      <c r="B202">
        <v>2</v>
      </c>
      <c r="C202">
        <v>7.0000000000000007E-2</v>
      </c>
      <c r="D202">
        <v>10</v>
      </c>
      <c r="E202">
        <v>1000000</v>
      </c>
      <c r="G202" s="138" t="s">
        <v>548</v>
      </c>
      <c r="H202" s="140">
        <v>0.1</v>
      </c>
    </row>
    <row r="203" spans="1:8" ht="13.8">
      <c r="A203" t="s">
        <v>549</v>
      </c>
      <c r="B203">
        <v>4</v>
      </c>
      <c r="C203">
        <v>4.0000000000000002E-4</v>
      </c>
      <c r="D203">
        <v>1</v>
      </c>
      <c r="E203">
        <v>1000</v>
      </c>
      <c r="G203" s="138" t="s">
        <v>549</v>
      </c>
      <c r="H203" s="140">
        <v>0.06</v>
      </c>
    </row>
    <row r="204" spans="1:8" ht="13.8">
      <c r="A204" t="s">
        <v>551</v>
      </c>
      <c r="B204">
        <v>5</v>
      </c>
      <c r="C204">
        <v>0.7</v>
      </c>
      <c r="D204">
        <v>100</v>
      </c>
      <c r="E204">
        <v>10000000</v>
      </c>
      <c r="G204" s="138" t="s">
        <v>551</v>
      </c>
      <c r="H204" s="140">
        <v>0.4</v>
      </c>
    </row>
    <row r="205" spans="1:8" ht="13.8">
      <c r="A205" t="s">
        <v>559</v>
      </c>
      <c r="B205">
        <v>1</v>
      </c>
      <c r="C205">
        <v>1</v>
      </c>
      <c r="D205">
        <v>10</v>
      </c>
      <c r="E205">
        <v>1000000</v>
      </c>
      <c r="G205" s="138" t="s">
        <v>559</v>
      </c>
      <c r="H205" s="140">
        <v>0.09</v>
      </c>
    </row>
    <row r="206" spans="1:8" ht="13.8">
      <c r="A206" t="s">
        <v>560</v>
      </c>
      <c r="B206">
        <v>40</v>
      </c>
      <c r="C206">
        <v>20</v>
      </c>
      <c r="D206">
        <v>1000</v>
      </c>
      <c r="E206">
        <v>1000000</v>
      </c>
      <c r="G206" s="138" t="s">
        <v>560</v>
      </c>
      <c r="H206" s="140">
        <v>0.2</v>
      </c>
    </row>
    <row r="207" spans="1:8" ht="13.8">
      <c r="A207" t="s">
        <v>562</v>
      </c>
      <c r="B207">
        <v>4</v>
      </c>
      <c r="C207">
        <v>3</v>
      </c>
      <c r="D207">
        <v>100</v>
      </c>
      <c r="E207">
        <v>1000000</v>
      </c>
      <c r="G207" s="138" t="s">
        <v>562</v>
      </c>
      <c r="H207" s="140">
        <v>0.2</v>
      </c>
    </row>
    <row r="208" spans="1:8" ht="13.8">
      <c r="A208" t="s">
        <v>563</v>
      </c>
      <c r="B208" t="s">
        <v>1106</v>
      </c>
      <c r="C208" t="s">
        <v>1106</v>
      </c>
      <c r="D208">
        <v>10000</v>
      </c>
      <c r="E208">
        <v>10000000</v>
      </c>
      <c r="G208" s="138" t="s">
        <v>563</v>
      </c>
      <c r="H208" s="141" t="s">
        <v>1162</v>
      </c>
    </row>
    <row r="209" spans="1:8" ht="13.8">
      <c r="A209" t="s">
        <v>565</v>
      </c>
      <c r="B209">
        <v>1</v>
      </c>
      <c r="C209">
        <v>0.05</v>
      </c>
      <c r="D209">
        <v>10</v>
      </c>
      <c r="E209">
        <v>10000</v>
      </c>
      <c r="G209" s="138" t="s">
        <v>565</v>
      </c>
      <c r="H209" s="140">
        <v>0.3</v>
      </c>
    </row>
    <row r="210" spans="1:8" ht="13.8">
      <c r="A210" t="s">
        <v>567</v>
      </c>
      <c r="B210">
        <v>0.7</v>
      </c>
      <c r="C210">
        <v>0.2</v>
      </c>
      <c r="D210">
        <v>10</v>
      </c>
      <c r="E210">
        <v>100000</v>
      </c>
      <c r="G210" s="138" t="s">
        <v>567</v>
      </c>
      <c r="H210" s="140">
        <v>0.05</v>
      </c>
    </row>
    <row r="211" spans="1:8" ht="13.8">
      <c r="A211" t="s">
        <v>572</v>
      </c>
      <c r="B211">
        <v>40</v>
      </c>
      <c r="C211">
        <v>40</v>
      </c>
      <c r="D211">
        <v>1000</v>
      </c>
      <c r="E211">
        <v>100000000</v>
      </c>
      <c r="G211" s="138" t="s">
        <v>572</v>
      </c>
      <c r="H211" s="140">
        <v>90</v>
      </c>
    </row>
    <row r="212" spans="1:8" ht="13.8">
      <c r="A212" t="s">
        <v>573</v>
      </c>
      <c r="B212" t="s">
        <v>1106</v>
      </c>
      <c r="C212" t="s">
        <v>1106</v>
      </c>
      <c r="D212">
        <v>100000</v>
      </c>
      <c r="E212">
        <v>100000000</v>
      </c>
      <c r="G212" s="138" t="s">
        <v>573</v>
      </c>
      <c r="H212" s="141" t="s">
        <v>1162</v>
      </c>
    </row>
    <row r="213" spans="1:8" ht="13.8">
      <c r="A213" t="s">
        <v>574</v>
      </c>
      <c r="B213">
        <v>2</v>
      </c>
      <c r="C213">
        <v>0.5</v>
      </c>
      <c r="D213">
        <v>1000</v>
      </c>
      <c r="E213">
        <v>1000000</v>
      </c>
      <c r="G213" s="138" t="s">
        <v>574</v>
      </c>
      <c r="H213" s="140">
        <v>20</v>
      </c>
    </row>
    <row r="214" spans="1:8" ht="13.8">
      <c r="A214" t="s">
        <v>577</v>
      </c>
      <c r="B214">
        <v>3</v>
      </c>
      <c r="C214">
        <v>3</v>
      </c>
      <c r="D214">
        <v>100</v>
      </c>
      <c r="E214">
        <v>1000000</v>
      </c>
      <c r="G214" s="138" t="s">
        <v>577</v>
      </c>
      <c r="H214" s="142" t="s">
        <v>1162</v>
      </c>
    </row>
    <row r="215" spans="1:8" ht="13.8">
      <c r="A215" t="s">
        <v>578</v>
      </c>
      <c r="B215">
        <v>0.7</v>
      </c>
      <c r="C215">
        <v>0.7</v>
      </c>
      <c r="D215">
        <v>10</v>
      </c>
      <c r="E215">
        <v>1000000</v>
      </c>
      <c r="G215" s="138" t="s">
        <v>578</v>
      </c>
      <c r="H215" s="142" t="s">
        <v>1162</v>
      </c>
    </row>
    <row r="216" spans="1:8" ht="13.8">
      <c r="A216" t="s">
        <v>579</v>
      </c>
      <c r="B216">
        <v>30</v>
      </c>
      <c r="C216">
        <v>10</v>
      </c>
      <c r="D216">
        <v>1000</v>
      </c>
      <c r="E216">
        <v>10000000</v>
      </c>
      <c r="G216" s="138" t="s">
        <v>579</v>
      </c>
      <c r="H216" s="142" t="s">
        <v>1162</v>
      </c>
    </row>
    <row r="217" spans="1:8" ht="13.8">
      <c r="A217" t="s">
        <v>581</v>
      </c>
      <c r="B217">
        <v>40</v>
      </c>
      <c r="C217">
        <v>2</v>
      </c>
      <c r="D217">
        <v>10000</v>
      </c>
      <c r="E217">
        <v>10000000</v>
      </c>
      <c r="G217" s="138" t="s">
        <v>581</v>
      </c>
      <c r="H217" s="142" t="s">
        <v>1162</v>
      </c>
    </row>
    <row r="218" spans="1:8" ht="13.8">
      <c r="A218" t="s">
        <v>583</v>
      </c>
      <c r="B218">
        <v>0.8</v>
      </c>
      <c r="C218">
        <v>0.7</v>
      </c>
      <c r="D218">
        <v>10</v>
      </c>
      <c r="E218">
        <v>1000000</v>
      </c>
      <c r="G218" s="138" t="s">
        <v>583</v>
      </c>
      <c r="H218" s="142" t="s">
        <v>1162</v>
      </c>
    </row>
    <row r="219" spans="1:8" ht="13.8">
      <c r="A219" t="s">
        <v>584</v>
      </c>
      <c r="B219">
        <v>2</v>
      </c>
      <c r="C219">
        <v>0.6</v>
      </c>
      <c r="D219">
        <v>1000</v>
      </c>
      <c r="E219">
        <v>1000000</v>
      </c>
      <c r="G219" s="138" t="s">
        <v>584</v>
      </c>
      <c r="H219" s="142" t="s">
        <v>1162</v>
      </c>
    </row>
    <row r="220" spans="1:8" ht="13.8">
      <c r="A220" t="s">
        <v>586</v>
      </c>
      <c r="B220">
        <v>2</v>
      </c>
      <c r="C220">
        <v>0.6</v>
      </c>
      <c r="D220">
        <v>100</v>
      </c>
      <c r="E220">
        <v>1000000</v>
      </c>
      <c r="G220" s="138" t="s">
        <v>586</v>
      </c>
      <c r="H220" s="142" t="s">
        <v>1162</v>
      </c>
    </row>
    <row r="221" spans="1:8" ht="13.8">
      <c r="A221" t="s">
        <v>593</v>
      </c>
      <c r="B221">
        <v>40</v>
      </c>
      <c r="C221">
        <v>0.02</v>
      </c>
      <c r="D221">
        <v>10</v>
      </c>
      <c r="E221">
        <v>10000</v>
      </c>
      <c r="G221" s="138" t="s">
        <v>593</v>
      </c>
      <c r="H221" s="140">
        <v>0.06</v>
      </c>
    </row>
    <row r="222" spans="1:8" ht="13.8">
      <c r="A222" t="s">
        <v>602</v>
      </c>
      <c r="B222">
        <v>0.4</v>
      </c>
      <c r="C222">
        <v>0.4</v>
      </c>
      <c r="D222">
        <v>100</v>
      </c>
      <c r="E222">
        <v>100000</v>
      </c>
      <c r="G222" s="138" t="s">
        <v>602</v>
      </c>
      <c r="H222" s="142" t="s">
        <v>1162</v>
      </c>
    </row>
    <row r="223" spans="1:8" ht="13.8">
      <c r="A223" t="s">
        <v>604</v>
      </c>
      <c r="B223">
        <v>3</v>
      </c>
      <c r="C223">
        <v>0.6</v>
      </c>
      <c r="D223">
        <v>10000</v>
      </c>
      <c r="E223">
        <v>1000000</v>
      </c>
      <c r="G223" s="138" t="s">
        <v>604</v>
      </c>
      <c r="H223" s="142" t="s">
        <v>1162</v>
      </c>
    </row>
    <row r="224" spans="1:8" ht="13.8">
      <c r="A224" t="s">
        <v>611</v>
      </c>
      <c r="B224">
        <v>1</v>
      </c>
      <c r="C224">
        <v>0.8</v>
      </c>
      <c r="D224">
        <v>10</v>
      </c>
      <c r="E224">
        <v>1000000</v>
      </c>
      <c r="G224" s="138" t="s">
        <v>611</v>
      </c>
      <c r="H224" s="140">
        <v>0.04</v>
      </c>
    </row>
    <row r="225" spans="1:8" ht="13.8">
      <c r="A225" t="s">
        <v>614</v>
      </c>
      <c r="B225">
        <v>4</v>
      </c>
      <c r="C225">
        <v>3</v>
      </c>
      <c r="D225">
        <v>100</v>
      </c>
      <c r="E225">
        <v>1000000</v>
      </c>
      <c r="G225" s="138" t="s">
        <v>614</v>
      </c>
      <c r="H225" s="140">
        <v>0.3</v>
      </c>
    </row>
    <row r="226" spans="1:8" ht="13.8">
      <c r="A226" t="s">
        <v>615</v>
      </c>
      <c r="B226">
        <v>40</v>
      </c>
      <c r="C226">
        <v>40</v>
      </c>
      <c r="D226">
        <v>10000</v>
      </c>
      <c r="E226">
        <v>10000000</v>
      </c>
      <c r="G226" s="138" t="s">
        <v>615</v>
      </c>
      <c r="H226" s="140">
        <v>3000</v>
      </c>
    </row>
    <row r="227" spans="1:8" ht="13.8">
      <c r="A227" t="s">
        <v>616</v>
      </c>
      <c r="B227">
        <v>40</v>
      </c>
      <c r="C227">
        <v>0.5</v>
      </c>
      <c r="D227">
        <v>1000</v>
      </c>
      <c r="E227">
        <v>10000000</v>
      </c>
      <c r="G227" s="138" t="s">
        <v>616</v>
      </c>
      <c r="H227" s="140">
        <v>10</v>
      </c>
    </row>
    <row r="228" spans="1:8" ht="13.8">
      <c r="A228" t="s">
        <v>617</v>
      </c>
      <c r="B228">
        <v>10</v>
      </c>
      <c r="C228">
        <v>0.5</v>
      </c>
      <c r="D228">
        <v>100</v>
      </c>
      <c r="E228">
        <v>1000000</v>
      </c>
      <c r="G228" s="138" t="s">
        <v>617</v>
      </c>
      <c r="H228" s="140">
        <v>2</v>
      </c>
    </row>
    <row r="229" spans="1:8" ht="13.8">
      <c r="A229" t="s">
        <v>618</v>
      </c>
      <c r="B229">
        <v>20</v>
      </c>
      <c r="C229">
        <v>0.6</v>
      </c>
      <c r="D229">
        <v>1000</v>
      </c>
      <c r="E229">
        <v>1000000</v>
      </c>
      <c r="G229" s="138" t="s">
        <v>618</v>
      </c>
      <c r="H229" s="140">
        <v>4</v>
      </c>
    </row>
    <row r="230" spans="1:8" ht="13.8">
      <c r="A230" t="s">
        <v>619</v>
      </c>
      <c r="B230">
        <v>10</v>
      </c>
      <c r="C230">
        <v>0.6</v>
      </c>
      <c r="D230">
        <v>100</v>
      </c>
      <c r="E230">
        <v>1000000</v>
      </c>
      <c r="G230" s="138" t="s">
        <v>619</v>
      </c>
      <c r="H230" s="140">
        <v>0.9</v>
      </c>
    </row>
    <row r="231" spans="1:8" ht="13.8">
      <c r="A231" t="s">
        <v>624</v>
      </c>
      <c r="B231">
        <v>30</v>
      </c>
      <c r="C231">
        <v>3.0000000000000001E-3</v>
      </c>
      <c r="D231">
        <v>10</v>
      </c>
      <c r="E231">
        <v>10000</v>
      </c>
      <c r="G231" s="138" t="s">
        <v>624</v>
      </c>
      <c r="H231" s="140">
        <v>0.1</v>
      </c>
    </row>
    <row r="232" spans="1:8" ht="13.8">
      <c r="A232" t="s">
        <v>625</v>
      </c>
      <c r="B232">
        <v>20</v>
      </c>
      <c r="C232">
        <v>20</v>
      </c>
      <c r="D232">
        <v>1000</v>
      </c>
      <c r="E232">
        <v>10000000</v>
      </c>
      <c r="G232" s="138" t="s">
        <v>625</v>
      </c>
      <c r="H232" s="140">
        <v>2</v>
      </c>
    </row>
    <row r="233" spans="1:8" ht="13.8">
      <c r="A233" t="s">
        <v>626</v>
      </c>
      <c r="B233">
        <v>10</v>
      </c>
      <c r="C233">
        <v>1E-3</v>
      </c>
      <c r="D233">
        <v>1</v>
      </c>
      <c r="E233">
        <v>10000</v>
      </c>
      <c r="G233" s="138" t="s">
        <v>626</v>
      </c>
      <c r="H233" s="140">
        <v>0.06</v>
      </c>
    </row>
    <row r="234" spans="1:8" ht="13.8">
      <c r="A234" t="s">
        <v>627</v>
      </c>
      <c r="B234">
        <v>10</v>
      </c>
      <c r="C234">
        <v>1E-3</v>
      </c>
      <c r="D234">
        <v>1</v>
      </c>
      <c r="E234">
        <v>10000</v>
      </c>
      <c r="G234" s="138" t="s">
        <v>627</v>
      </c>
      <c r="H234" s="140">
        <v>0.06</v>
      </c>
    </row>
    <row r="235" spans="1:8" ht="13.8">
      <c r="A235" t="s">
        <v>628</v>
      </c>
      <c r="B235">
        <v>10</v>
      </c>
      <c r="C235">
        <v>1E-3</v>
      </c>
      <c r="D235">
        <v>1</v>
      </c>
      <c r="E235">
        <v>1000</v>
      </c>
      <c r="G235" s="138" t="s">
        <v>628</v>
      </c>
      <c r="H235" s="140">
        <v>0.06</v>
      </c>
    </row>
    <row r="236" spans="1:8" ht="13.8">
      <c r="A236" t="s">
        <v>629</v>
      </c>
      <c r="B236">
        <v>40</v>
      </c>
      <c r="C236">
        <v>0.06</v>
      </c>
      <c r="D236">
        <v>100</v>
      </c>
      <c r="E236">
        <v>100000</v>
      </c>
      <c r="G236" s="138" t="s">
        <v>629</v>
      </c>
      <c r="H236" s="140">
        <v>3</v>
      </c>
    </row>
    <row r="237" spans="1:8" ht="13.8">
      <c r="A237" t="s">
        <v>630</v>
      </c>
      <c r="B237">
        <v>10</v>
      </c>
      <c r="C237">
        <v>1E-3</v>
      </c>
      <c r="D237">
        <v>1</v>
      </c>
      <c r="E237">
        <v>10000</v>
      </c>
      <c r="G237" s="138" t="s">
        <v>630</v>
      </c>
      <c r="H237" s="140">
        <v>7.0000000000000007E-2</v>
      </c>
    </row>
    <row r="238" spans="1:8" ht="13.8">
      <c r="A238" t="s">
        <v>632</v>
      </c>
      <c r="B238">
        <v>0.4</v>
      </c>
      <c r="C238">
        <v>1E-3</v>
      </c>
      <c r="D238">
        <v>1</v>
      </c>
      <c r="E238">
        <v>10000</v>
      </c>
      <c r="G238" s="138" t="s">
        <v>632</v>
      </c>
      <c r="H238" s="140">
        <v>2.9999999999999997E-4</v>
      </c>
    </row>
    <row r="239" spans="1:8" ht="13.8">
      <c r="A239" t="s">
        <v>635</v>
      </c>
      <c r="B239">
        <v>0.4</v>
      </c>
      <c r="C239">
        <v>7.0000000000000001E-3</v>
      </c>
      <c r="D239">
        <v>100</v>
      </c>
      <c r="E239">
        <v>100000</v>
      </c>
      <c r="G239" s="138" t="s">
        <v>635</v>
      </c>
      <c r="H239" s="140">
        <v>0.1</v>
      </c>
    </row>
    <row r="240" spans="1:8" ht="13.8">
      <c r="A240" t="s">
        <v>636</v>
      </c>
      <c r="B240">
        <v>0.4</v>
      </c>
      <c r="C240">
        <v>0.02</v>
      </c>
      <c r="D240">
        <v>10</v>
      </c>
      <c r="E240">
        <v>100000</v>
      </c>
      <c r="G240" s="138" t="s">
        <v>636</v>
      </c>
      <c r="H240" s="140">
        <v>0.05</v>
      </c>
    </row>
    <row r="241" spans="1:8" ht="13.2" customHeight="1">
      <c r="A241" t="s">
        <v>637</v>
      </c>
      <c r="B241">
        <v>0.2</v>
      </c>
      <c r="C241">
        <v>4.0000000000000001E-3</v>
      </c>
      <c r="D241">
        <v>100</v>
      </c>
      <c r="E241">
        <v>100000</v>
      </c>
      <c r="G241" s="138" t="s">
        <v>637</v>
      </c>
      <c r="H241" s="140">
        <v>0.1</v>
      </c>
    </row>
    <row r="242" spans="1:8" ht="13.8">
      <c r="A242" t="s">
        <v>638</v>
      </c>
      <c r="B242">
        <v>0.2</v>
      </c>
      <c r="C242">
        <v>3.0000000000000001E-3</v>
      </c>
      <c r="D242">
        <v>10</v>
      </c>
      <c r="E242">
        <v>10000</v>
      </c>
      <c r="G242" s="138" t="s">
        <v>638</v>
      </c>
      <c r="H242" s="140">
        <v>0.04</v>
      </c>
    </row>
    <row r="243" spans="1:8" ht="13.8">
      <c r="A243" t="s">
        <v>641</v>
      </c>
      <c r="B243">
        <v>0.6</v>
      </c>
      <c r="C243">
        <v>0.02</v>
      </c>
      <c r="D243">
        <v>10</v>
      </c>
      <c r="E243">
        <v>100000</v>
      </c>
      <c r="G243" s="138" t="s">
        <v>641</v>
      </c>
      <c r="H243" s="140">
        <v>0.03</v>
      </c>
    </row>
    <row r="244" spans="1:8" ht="13.8">
      <c r="A244" t="s">
        <v>645</v>
      </c>
      <c r="B244">
        <v>2</v>
      </c>
      <c r="C244">
        <v>0.8</v>
      </c>
      <c r="D244">
        <v>10</v>
      </c>
      <c r="E244">
        <v>1000000</v>
      </c>
      <c r="G244" s="138" t="s">
        <v>645</v>
      </c>
      <c r="H244" s="140">
        <v>0.1</v>
      </c>
    </row>
    <row r="245" spans="1:8" ht="13.8">
      <c r="A245" t="s">
        <v>649</v>
      </c>
      <c r="B245">
        <v>2</v>
      </c>
      <c r="C245">
        <v>2</v>
      </c>
      <c r="D245">
        <v>100</v>
      </c>
      <c r="E245">
        <v>1000000</v>
      </c>
      <c r="G245" s="138" t="s">
        <v>649</v>
      </c>
      <c r="H245" s="140">
        <v>0.1</v>
      </c>
    </row>
    <row r="246" spans="1:8" ht="13.8">
      <c r="A246" t="s">
        <v>650</v>
      </c>
      <c r="B246">
        <v>1</v>
      </c>
      <c r="C246">
        <v>1</v>
      </c>
      <c r="D246">
        <v>10</v>
      </c>
      <c r="E246">
        <v>1000000</v>
      </c>
      <c r="G246" s="138" t="s">
        <v>650</v>
      </c>
      <c r="H246" s="140">
        <v>7.0000000000000007E-2</v>
      </c>
    </row>
    <row r="247" spans="1:8" ht="13.8">
      <c r="A247" t="s">
        <v>651</v>
      </c>
      <c r="B247">
        <v>0.5</v>
      </c>
      <c r="C247">
        <v>0.5</v>
      </c>
      <c r="D247">
        <v>100</v>
      </c>
      <c r="E247">
        <v>100000</v>
      </c>
      <c r="G247" s="138" t="s">
        <v>651</v>
      </c>
      <c r="H247" s="140">
        <v>0.7</v>
      </c>
    </row>
    <row r="248" spans="1:8" ht="13.8">
      <c r="A248" t="s">
        <v>652</v>
      </c>
      <c r="B248" t="s">
        <v>1106</v>
      </c>
      <c r="C248" t="s">
        <v>1106</v>
      </c>
      <c r="D248">
        <v>10000</v>
      </c>
      <c r="E248">
        <v>10000000</v>
      </c>
      <c r="G248" s="138" t="s">
        <v>652</v>
      </c>
      <c r="H248" s="141" t="s">
        <v>1162</v>
      </c>
    </row>
    <row r="249" spans="1:8" ht="13.8">
      <c r="A249" t="s">
        <v>1111</v>
      </c>
      <c r="B249" t="s">
        <v>1106</v>
      </c>
      <c r="C249" t="s">
        <v>1106</v>
      </c>
      <c r="D249">
        <v>10000</v>
      </c>
      <c r="E249">
        <v>10000000</v>
      </c>
      <c r="G249" s="138" t="s">
        <v>1166</v>
      </c>
      <c r="H249" s="142" t="s">
        <v>1162</v>
      </c>
    </row>
    <row r="250" spans="1:8" ht="13.8">
      <c r="A250" t="s">
        <v>663</v>
      </c>
      <c r="B250">
        <v>1</v>
      </c>
      <c r="C250">
        <v>1</v>
      </c>
      <c r="D250">
        <v>10</v>
      </c>
      <c r="E250">
        <v>1000000</v>
      </c>
      <c r="G250" s="138" t="s">
        <v>663</v>
      </c>
      <c r="H250" s="140">
        <v>0.08</v>
      </c>
    </row>
    <row r="251" spans="1:8" ht="13.8">
      <c r="A251" t="s">
        <v>664</v>
      </c>
      <c r="B251">
        <v>3</v>
      </c>
      <c r="C251">
        <v>1</v>
      </c>
      <c r="D251">
        <v>100</v>
      </c>
      <c r="E251">
        <v>1000000</v>
      </c>
      <c r="G251" s="138" t="s">
        <v>664</v>
      </c>
      <c r="H251" s="140">
        <v>7.0000000000000007E-2</v>
      </c>
    </row>
    <row r="252" spans="1:8" ht="13.8">
      <c r="A252" t="s">
        <v>665</v>
      </c>
      <c r="B252">
        <v>2</v>
      </c>
      <c r="C252">
        <v>0.6</v>
      </c>
      <c r="D252">
        <v>1000</v>
      </c>
      <c r="E252">
        <v>1000000</v>
      </c>
      <c r="G252" s="138" t="s">
        <v>665</v>
      </c>
      <c r="H252" s="140">
        <v>4</v>
      </c>
    </row>
    <row r="253" spans="1:8" ht="13.8">
      <c r="A253" t="s">
        <v>667</v>
      </c>
      <c r="B253" t="s">
        <v>1106</v>
      </c>
      <c r="C253" t="s">
        <v>1106</v>
      </c>
      <c r="D253">
        <v>1000000</v>
      </c>
      <c r="E253">
        <v>1000000000</v>
      </c>
      <c r="G253" s="138" t="s">
        <v>667</v>
      </c>
      <c r="H253" s="141" t="s">
        <v>1162</v>
      </c>
    </row>
    <row r="254" spans="1:8" ht="13.8">
      <c r="A254" t="s">
        <v>668</v>
      </c>
      <c r="B254">
        <v>0.4</v>
      </c>
      <c r="C254">
        <v>0.4</v>
      </c>
      <c r="D254">
        <v>100</v>
      </c>
      <c r="E254">
        <v>100000</v>
      </c>
      <c r="G254" s="138" t="s">
        <v>668</v>
      </c>
      <c r="H254" s="140">
        <v>1</v>
      </c>
    </row>
    <row r="255" spans="1:8" ht="13.8">
      <c r="A255" t="s">
        <v>670</v>
      </c>
      <c r="B255">
        <v>3</v>
      </c>
      <c r="C255">
        <v>0.6</v>
      </c>
      <c r="D255">
        <v>100</v>
      </c>
      <c r="E255">
        <v>1000000</v>
      </c>
      <c r="G255" s="138" t="s">
        <v>670</v>
      </c>
      <c r="H255" s="140">
        <v>1</v>
      </c>
    </row>
    <row r="256" spans="1:8" ht="13.8">
      <c r="A256" t="s">
        <v>1112</v>
      </c>
      <c r="B256" t="s">
        <v>1106</v>
      </c>
      <c r="C256" t="s">
        <v>1106</v>
      </c>
      <c r="D256">
        <v>1000000</v>
      </c>
      <c r="E256">
        <v>1000000000</v>
      </c>
      <c r="G256" s="138" t="s">
        <v>1167</v>
      </c>
      <c r="H256" s="142" t="s">
        <v>1162</v>
      </c>
    </row>
    <row r="257" spans="1:8" ht="13.8">
      <c r="A257" t="s">
        <v>673</v>
      </c>
      <c r="B257">
        <v>4</v>
      </c>
      <c r="C257">
        <v>3</v>
      </c>
      <c r="D257">
        <v>100</v>
      </c>
      <c r="E257">
        <v>10000000</v>
      </c>
      <c r="G257" s="138" t="s">
        <v>673</v>
      </c>
      <c r="H257" s="140">
        <v>0.3</v>
      </c>
    </row>
    <row r="258" spans="1:8" ht="13.8">
      <c r="A258" t="s">
        <v>675</v>
      </c>
      <c r="B258">
        <v>0.5</v>
      </c>
      <c r="C258">
        <v>0.5</v>
      </c>
      <c r="D258">
        <v>10</v>
      </c>
      <c r="E258">
        <v>1000000</v>
      </c>
      <c r="G258" s="138" t="s">
        <v>675</v>
      </c>
      <c r="H258" s="140">
        <v>0.03</v>
      </c>
    </row>
    <row r="259" spans="1:8" ht="13.8">
      <c r="A259" t="s">
        <v>676</v>
      </c>
      <c r="B259">
        <v>2</v>
      </c>
      <c r="C259">
        <v>2</v>
      </c>
      <c r="D259">
        <v>100</v>
      </c>
      <c r="E259">
        <v>1000000</v>
      </c>
      <c r="G259" s="138" t="s">
        <v>676</v>
      </c>
      <c r="H259" s="140">
        <v>0.1</v>
      </c>
    </row>
    <row r="260" spans="1:8" ht="13.8">
      <c r="A260" t="s">
        <v>677</v>
      </c>
      <c r="B260">
        <v>40</v>
      </c>
      <c r="C260">
        <v>40</v>
      </c>
      <c r="D260">
        <v>10000</v>
      </c>
      <c r="E260">
        <v>100000000</v>
      </c>
      <c r="G260" s="138" t="s">
        <v>677</v>
      </c>
      <c r="H260" s="140">
        <v>900</v>
      </c>
    </row>
    <row r="261" spans="1:8" ht="13.8">
      <c r="A261" t="s">
        <v>678</v>
      </c>
      <c r="B261">
        <v>10</v>
      </c>
      <c r="C261">
        <v>0.8</v>
      </c>
      <c r="D261">
        <v>100</v>
      </c>
      <c r="E261">
        <v>10000000</v>
      </c>
      <c r="G261" s="138" t="s">
        <v>678</v>
      </c>
      <c r="H261" s="140">
        <v>0.9</v>
      </c>
    </row>
    <row r="262" spans="1:8" ht="13.8">
      <c r="A262" t="s">
        <v>685</v>
      </c>
      <c r="B262">
        <v>0.3</v>
      </c>
      <c r="C262">
        <v>4.0000000000000001E-3</v>
      </c>
      <c r="D262">
        <v>10</v>
      </c>
      <c r="E262">
        <v>100000000</v>
      </c>
      <c r="G262" s="138" t="s">
        <v>685</v>
      </c>
      <c r="H262" s="140">
        <v>0.04</v>
      </c>
    </row>
    <row r="263" spans="1:8" ht="13.8">
      <c r="A263" t="s">
        <v>691</v>
      </c>
      <c r="B263">
        <v>5</v>
      </c>
      <c r="C263">
        <v>5</v>
      </c>
      <c r="D263">
        <v>100</v>
      </c>
      <c r="E263">
        <v>10000000</v>
      </c>
      <c r="G263" s="138" t="s">
        <v>691</v>
      </c>
      <c r="H263" s="140">
        <v>0.3</v>
      </c>
    </row>
    <row r="264" spans="1:8" ht="13.8">
      <c r="A264" t="s">
        <v>686</v>
      </c>
      <c r="B264">
        <v>2</v>
      </c>
      <c r="C264">
        <v>2</v>
      </c>
      <c r="D264">
        <v>100</v>
      </c>
      <c r="E264">
        <v>1000000</v>
      </c>
      <c r="G264" s="138" t="s">
        <v>686</v>
      </c>
      <c r="H264" s="140">
        <v>0.1</v>
      </c>
    </row>
    <row r="265" spans="1:8" ht="13.8">
      <c r="A265" t="s">
        <v>688</v>
      </c>
      <c r="B265">
        <v>1</v>
      </c>
      <c r="C265">
        <v>0.6</v>
      </c>
      <c r="D265">
        <v>10</v>
      </c>
      <c r="E265">
        <v>1000000</v>
      </c>
      <c r="G265" s="138" t="s">
        <v>688</v>
      </c>
      <c r="H265" s="140">
        <v>0.08</v>
      </c>
    </row>
    <row r="266" spans="1:8" ht="13.8">
      <c r="A266" t="s">
        <v>689</v>
      </c>
      <c r="B266">
        <v>0.2</v>
      </c>
      <c r="C266">
        <v>0.2</v>
      </c>
      <c r="D266">
        <v>100</v>
      </c>
      <c r="E266">
        <v>100000</v>
      </c>
      <c r="G266" s="138" t="s">
        <v>689</v>
      </c>
      <c r="H266" s="140">
        <v>0.3</v>
      </c>
    </row>
    <row r="267" spans="1:8" ht="13.8">
      <c r="A267" t="s">
        <v>1113</v>
      </c>
      <c r="B267">
        <v>40</v>
      </c>
      <c r="C267">
        <v>3</v>
      </c>
      <c r="D267">
        <v>100000</v>
      </c>
      <c r="E267">
        <v>100000000</v>
      </c>
      <c r="G267" s="138" t="s">
        <v>1168</v>
      </c>
      <c r="H267" s="140">
        <v>60</v>
      </c>
    </row>
    <row r="268" spans="1:8" ht="13.8">
      <c r="A268" t="s">
        <v>704</v>
      </c>
      <c r="B268">
        <v>0.4</v>
      </c>
      <c r="C268">
        <v>0.4</v>
      </c>
      <c r="D268">
        <v>100</v>
      </c>
      <c r="E268">
        <v>10000</v>
      </c>
      <c r="G268" s="138" t="s">
        <v>704</v>
      </c>
      <c r="H268" s="140">
        <v>0.1</v>
      </c>
    </row>
    <row r="269" spans="1:8" ht="13.8">
      <c r="A269" t="s">
        <v>705</v>
      </c>
      <c r="B269">
        <v>0.6</v>
      </c>
      <c r="C269">
        <v>0.6</v>
      </c>
      <c r="D269">
        <v>10</v>
      </c>
      <c r="E269">
        <v>1000000</v>
      </c>
      <c r="G269" s="138" t="s">
        <v>705</v>
      </c>
      <c r="H269" s="140">
        <v>0.04</v>
      </c>
    </row>
    <row r="270" spans="1:8" ht="13.8">
      <c r="A270" t="s">
        <v>707</v>
      </c>
      <c r="B270">
        <v>2</v>
      </c>
      <c r="C270">
        <v>1</v>
      </c>
      <c r="D270">
        <v>100</v>
      </c>
      <c r="E270">
        <v>1000000</v>
      </c>
      <c r="G270" s="138" t="s">
        <v>707</v>
      </c>
      <c r="H270" s="140">
        <v>0.2</v>
      </c>
    </row>
    <row r="271" spans="1:8" ht="13.8">
      <c r="A271" t="s">
        <v>708</v>
      </c>
      <c r="B271">
        <v>0.4</v>
      </c>
      <c r="C271">
        <v>0.4</v>
      </c>
      <c r="D271">
        <v>10</v>
      </c>
      <c r="E271">
        <v>100000</v>
      </c>
      <c r="G271" s="138" t="s">
        <v>708</v>
      </c>
      <c r="H271" s="140">
        <v>0.02</v>
      </c>
    </row>
    <row r="272" spans="1:8" ht="13.8">
      <c r="A272" t="s">
        <v>718</v>
      </c>
      <c r="B272">
        <v>0.5</v>
      </c>
      <c r="C272">
        <v>0.5</v>
      </c>
      <c r="D272">
        <v>10</v>
      </c>
      <c r="E272">
        <v>100000</v>
      </c>
      <c r="G272" s="138" t="s">
        <v>718</v>
      </c>
      <c r="H272" s="140">
        <v>0.03</v>
      </c>
    </row>
    <row r="273" spans="1:8" ht="13.8">
      <c r="A273" t="s">
        <v>720</v>
      </c>
      <c r="B273">
        <v>0.5</v>
      </c>
      <c r="C273">
        <v>0.5</v>
      </c>
      <c r="D273">
        <v>10</v>
      </c>
      <c r="E273">
        <v>1000000</v>
      </c>
      <c r="G273" s="138" t="s">
        <v>720</v>
      </c>
      <c r="H273" s="140">
        <v>0.03</v>
      </c>
    </row>
    <row r="274" spans="1:8" ht="13.8">
      <c r="A274" t="s">
        <v>721</v>
      </c>
      <c r="B274">
        <v>10</v>
      </c>
      <c r="C274">
        <v>0.7</v>
      </c>
      <c r="D274">
        <v>100</v>
      </c>
      <c r="E274">
        <v>1000000</v>
      </c>
      <c r="G274" s="138" t="s">
        <v>721</v>
      </c>
      <c r="H274" s="140">
        <v>0.7</v>
      </c>
    </row>
    <row r="275" spans="1:8" ht="13.8">
      <c r="A275" t="s">
        <v>722</v>
      </c>
      <c r="B275">
        <v>0.3</v>
      </c>
      <c r="C275">
        <v>0.3</v>
      </c>
      <c r="D275">
        <v>10</v>
      </c>
      <c r="E275">
        <v>100000</v>
      </c>
      <c r="G275" s="138" t="s">
        <v>722</v>
      </c>
      <c r="H275" s="140">
        <v>0.02</v>
      </c>
    </row>
    <row r="276" spans="1:8" ht="13.8">
      <c r="A276" t="s">
        <v>728</v>
      </c>
      <c r="B276">
        <v>3</v>
      </c>
      <c r="C276">
        <v>3</v>
      </c>
      <c r="D276">
        <v>100</v>
      </c>
      <c r="E276">
        <v>1000000</v>
      </c>
      <c r="G276" s="138" t="s">
        <v>728</v>
      </c>
      <c r="H276" s="140">
        <v>0.2</v>
      </c>
    </row>
    <row r="277" spans="1:8" ht="13.8">
      <c r="A277" t="s">
        <v>729</v>
      </c>
      <c r="B277">
        <v>40</v>
      </c>
      <c r="C277">
        <v>2</v>
      </c>
      <c r="D277">
        <v>10000</v>
      </c>
      <c r="E277">
        <v>10000000</v>
      </c>
      <c r="G277" s="138" t="s">
        <v>729</v>
      </c>
      <c r="H277" s="140">
        <v>200</v>
      </c>
    </row>
    <row r="278" spans="1:8" ht="13.8">
      <c r="A278" t="s">
        <v>733</v>
      </c>
      <c r="B278">
        <v>0.6</v>
      </c>
      <c r="C278">
        <v>0.6</v>
      </c>
      <c r="D278">
        <v>1000</v>
      </c>
      <c r="E278">
        <v>1000000</v>
      </c>
      <c r="G278" s="138" t="s">
        <v>733</v>
      </c>
      <c r="H278" s="140">
        <v>10</v>
      </c>
    </row>
    <row r="279" spans="1:8" ht="13.8">
      <c r="A279" t="s">
        <v>735</v>
      </c>
      <c r="B279">
        <v>40</v>
      </c>
      <c r="C279">
        <v>0.5</v>
      </c>
      <c r="D279">
        <v>1000</v>
      </c>
      <c r="E279">
        <v>1000000</v>
      </c>
      <c r="G279" s="138" t="s">
        <v>735</v>
      </c>
      <c r="H279" s="140">
        <v>7</v>
      </c>
    </row>
    <row r="280" spans="1:8" ht="13.8">
      <c r="A280" t="s">
        <v>739</v>
      </c>
      <c r="B280">
        <v>10</v>
      </c>
      <c r="C280">
        <v>10</v>
      </c>
      <c r="D280">
        <v>100</v>
      </c>
      <c r="E280">
        <v>10000000</v>
      </c>
      <c r="G280" s="138" t="s">
        <v>739</v>
      </c>
      <c r="H280" s="142" t="s">
        <v>1162</v>
      </c>
    </row>
    <row r="281" spans="1:8" ht="13.8">
      <c r="A281" t="s">
        <v>741</v>
      </c>
      <c r="B281" t="s">
        <v>1106</v>
      </c>
      <c r="C281" t="s">
        <v>1106</v>
      </c>
      <c r="D281">
        <v>10</v>
      </c>
      <c r="E281">
        <v>10000</v>
      </c>
      <c r="G281" s="138" t="s">
        <v>741</v>
      </c>
      <c r="H281" s="142" t="s">
        <v>1162</v>
      </c>
    </row>
    <row r="282" spans="1:8" ht="13.8">
      <c r="A282" t="s">
        <v>742</v>
      </c>
      <c r="B282">
        <v>40</v>
      </c>
      <c r="C282">
        <v>10</v>
      </c>
      <c r="D282">
        <v>10000</v>
      </c>
      <c r="E282">
        <v>100000000</v>
      </c>
      <c r="G282" s="138" t="s">
        <v>742</v>
      </c>
      <c r="H282" s="142" t="s">
        <v>1162</v>
      </c>
    </row>
    <row r="283" spans="1:8" ht="13.8">
      <c r="A283" t="s">
        <v>743</v>
      </c>
      <c r="B283">
        <v>9</v>
      </c>
      <c r="C283">
        <v>0.6</v>
      </c>
      <c r="D283">
        <v>100</v>
      </c>
      <c r="E283">
        <v>1000000</v>
      </c>
      <c r="G283" s="138" t="s">
        <v>743</v>
      </c>
      <c r="H283" s="142" t="s">
        <v>1162</v>
      </c>
    </row>
    <row r="284" spans="1:8" ht="13.8">
      <c r="A284" t="s">
        <v>749</v>
      </c>
      <c r="B284">
        <v>4</v>
      </c>
      <c r="C284">
        <v>2</v>
      </c>
      <c r="D284">
        <v>1000</v>
      </c>
      <c r="E284">
        <v>10000000</v>
      </c>
      <c r="G284" s="138" t="s">
        <v>749</v>
      </c>
      <c r="H284" s="140">
        <v>0.3</v>
      </c>
    </row>
    <row r="285" spans="1:8" ht="13.8">
      <c r="A285" t="s">
        <v>750</v>
      </c>
      <c r="B285">
        <v>7</v>
      </c>
      <c r="C285">
        <v>0.4</v>
      </c>
      <c r="D285">
        <v>100</v>
      </c>
      <c r="E285">
        <v>1000000</v>
      </c>
      <c r="G285" s="138" t="s">
        <v>750</v>
      </c>
      <c r="H285" s="140">
        <v>0.5</v>
      </c>
    </row>
    <row r="286" spans="1:8" ht="13.8">
      <c r="A286" t="s">
        <v>751</v>
      </c>
      <c r="B286">
        <v>40</v>
      </c>
      <c r="C286">
        <v>30</v>
      </c>
      <c r="D286">
        <v>1000</v>
      </c>
      <c r="E286">
        <v>10000000</v>
      </c>
      <c r="G286" s="138" t="s">
        <v>751</v>
      </c>
      <c r="H286" s="140">
        <v>70</v>
      </c>
    </row>
    <row r="287" spans="1:8" ht="13.8">
      <c r="A287" t="s">
        <v>753</v>
      </c>
      <c r="B287">
        <v>40</v>
      </c>
      <c r="C287">
        <v>0.9</v>
      </c>
      <c r="D287">
        <v>1000</v>
      </c>
      <c r="E287">
        <v>10000000</v>
      </c>
      <c r="G287" s="138" t="s">
        <v>753</v>
      </c>
      <c r="H287" s="140">
        <v>70</v>
      </c>
    </row>
    <row r="288" spans="1:8" ht="13.8">
      <c r="A288" t="s">
        <v>754</v>
      </c>
      <c r="B288">
        <v>0.8</v>
      </c>
      <c r="C288">
        <v>0.6</v>
      </c>
      <c r="D288">
        <v>1000</v>
      </c>
      <c r="E288">
        <v>1000000</v>
      </c>
      <c r="G288" s="138" t="s">
        <v>754</v>
      </c>
      <c r="H288" s="140">
        <v>7</v>
      </c>
    </row>
    <row r="289" spans="1:8" ht="13.8">
      <c r="A289" t="s">
        <v>756</v>
      </c>
      <c r="B289">
        <v>0.4</v>
      </c>
      <c r="C289">
        <v>0.4</v>
      </c>
      <c r="D289">
        <v>100</v>
      </c>
      <c r="E289">
        <v>100000</v>
      </c>
      <c r="G289" s="138" t="s">
        <v>756</v>
      </c>
      <c r="H289" s="140">
        <v>0.1</v>
      </c>
    </row>
    <row r="290" spans="1:8" ht="13.8">
      <c r="A290" t="s">
        <v>757</v>
      </c>
      <c r="B290">
        <v>0.6</v>
      </c>
      <c r="C290">
        <v>0.4</v>
      </c>
      <c r="D290">
        <v>10</v>
      </c>
      <c r="E290">
        <v>100000</v>
      </c>
      <c r="G290" s="138" t="s">
        <v>757</v>
      </c>
      <c r="H290" s="140">
        <v>0.03</v>
      </c>
    </row>
    <row r="291" spans="1:8" ht="13.8">
      <c r="A291" t="s">
        <v>763</v>
      </c>
      <c r="B291">
        <v>0.2</v>
      </c>
      <c r="C291">
        <v>0.2</v>
      </c>
      <c r="D291">
        <v>10</v>
      </c>
      <c r="E291">
        <v>100000</v>
      </c>
      <c r="G291" s="138" t="s">
        <v>763</v>
      </c>
      <c r="H291" s="140">
        <v>0.06</v>
      </c>
    </row>
    <row r="292" spans="1:8" ht="13.8">
      <c r="A292" t="s">
        <v>764</v>
      </c>
      <c r="B292">
        <v>1</v>
      </c>
      <c r="C292">
        <v>1</v>
      </c>
      <c r="D292">
        <v>10</v>
      </c>
      <c r="E292">
        <v>1000000</v>
      </c>
      <c r="G292" s="138" t="s">
        <v>764</v>
      </c>
      <c r="H292" s="142" t="s">
        <v>1162</v>
      </c>
    </row>
    <row r="293" spans="1:8" ht="13.8">
      <c r="A293" t="s">
        <v>765</v>
      </c>
      <c r="B293">
        <v>2</v>
      </c>
      <c r="C293">
        <v>2</v>
      </c>
      <c r="D293">
        <v>100</v>
      </c>
      <c r="E293">
        <v>1000000</v>
      </c>
      <c r="G293" s="138" t="s">
        <v>765</v>
      </c>
      <c r="H293" s="140">
        <v>0.1</v>
      </c>
    </row>
    <row r="294" spans="1:8" ht="13.8">
      <c r="A294" t="s">
        <v>766</v>
      </c>
      <c r="B294">
        <v>5</v>
      </c>
      <c r="C294">
        <v>5</v>
      </c>
      <c r="D294">
        <v>100</v>
      </c>
      <c r="E294">
        <v>10000000</v>
      </c>
      <c r="G294" s="138" t="s">
        <v>766</v>
      </c>
      <c r="H294" s="140">
        <v>0.1</v>
      </c>
    </row>
    <row r="295" spans="1:8" ht="13.8">
      <c r="A295" t="s">
        <v>767</v>
      </c>
      <c r="B295">
        <v>3</v>
      </c>
      <c r="C295">
        <v>3</v>
      </c>
      <c r="D295">
        <v>100</v>
      </c>
      <c r="E295">
        <v>1000000</v>
      </c>
      <c r="G295" s="138" t="s">
        <v>767</v>
      </c>
      <c r="H295" s="140">
        <v>0.2</v>
      </c>
    </row>
    <row r="296" spans="1:8" ht="13.8">
      <c r="A296" t="s">
        <v>768</v>
      </c>
      <c r="B296">
        <v>0.6</v>
      </c>
      <c r="C296">
        <v>0.6</v>
      </c>
      <c r="D296">
        <v>1000</v>
      </c>
      <c r="E296">
        <v>1000000</v>
      </c>
      <c r="G296" s="138" t="s">
        <v>768</v>
      </c>
      <c r="H296" s="140">
        <v>20</v>
      </c>
    </row>
    <row r="297" spans="1:8" ht="13.8">
      <c r="A297" t="s">
        <v>769</v>
      </c>
      <c r="B297">
        <v>0.3</v>
      </c>
      <c r="C297">
        <v>0.3</v>
      </c>
      <c r="D297">
        <v>100</v>
      </c>
      <c r="E297">
        <v>10000</v>
      </c>
      <c r="G297" s="138" t="s">
        <v>769</v>
      </c>
      <c r="H297" s="140">
        <v>1</v>
      </c>
    </row>
    <row r="298" spans="1:8" ht="13.8">
      <c r="A298" t="s">
        <v>770</v>
      </c>
      <c r="B298">
        <v>0.3</v>
      </c>
      <c r="C298">
        <v>0.3</v>
      </c>
      <c r="D298">
        <v>10</v>
      </c>
      <c r="E298">
        <v>100000</v>
      </c>
      <c r="G298" s="138" t="s">
        <v>770</v>
      </c>
      <c r="H298" s="140">
        <v>0.06</v>
      </c>
    </row>
    <row r="299" spans="1:8" ht="13.8">
      <c r="A299" t="s">
        <v>771</v>
      </c>
      <c r="B299">
        <v>1</v>
      </c>
      <c r="C299">
        <v>0.3</v>
      </c>
      <c r="D299">
        <v>10</v>
      </c>
      <c r="E299">
        <v>1000000</v>
      </c>
      <c r="G299" s="138" t="s">
        <v>771</v>
      </c>
      <c r="H299" s="140">
        <v>0.04</v>
      </c>
    </row>
    <row r="300" spans="1:8" ht="13.8">
      <c r="A300" t="s">
        <v>1114</v>
      </c>
      <c r="B300">
        <v>40</v>
      </c>
      <c r="C300">
        <v>40</v>
      </c>
      <c r="D300">
        <v>1000000</v>
      </c>
      <c r="E300">
        <v>1000000000</v>
      </c>
      <c r="G300" s="138" t="s">
        <v>331</v>
      </c>
      <c r="H300" s="140">
        <v>2000</v>
      </c>
    </row>
    <row r="301" spans="1:8" ht="13.8">
      <c r="A301" t="s">
        <v>1115</v>
      </c>
      <c r="B301">
        <v>1</v>
      </c>
      <c r="C301">
        <v>0.8</v>
      </c>
      <c r="D301">
        <v>10</v>
      </c>
      <c r="E301">
        <v>1000000</v>
      </c>
      <c r="G301" s="138" t="s">
        <v>975</v>
      </c>
      <c r="H301" s="140">
        <v>7.0000000000000007E-2</v>
      </c>
    </row>
    <row r="302" spans="1:8" ht="13.8">
      <c r="A302" t="s">
        <v>779</v>
      </c>
      <c r="B302">
        <v>30</v>
      </c>
      <c r="C302">
        <v>30</v>
      </c>
      <c r="D302">
        <v>1000</v>
      </c>
      <c r="E302">
        <v>10000000</v>
      </c>
      <c r="G302" s="138" t="s">
        <v>779</v>
      </c>
      <c r="H302" s="140">
        <v>6</v>
      </c>
    </row>
    <row r="303" spans="1:8" ht="13.8">
      <c r="A303" t="s">
        <v>782</v>
      </c>
      <c r="B303">
        <v>0.9</v>
      </c>
      <c r="C303">
        <v>0.5</v>
      </c>
      <c r="D303">
        <v>10</v>
      </c>
      <c r="E303">
        <v>10000</v>
      </c>
      <c r="G303" s="138" t="s">
        <v>782</v>
      </c>
      <c r="H303" s="140">
        <v>0.06</v>
      </c>
    </row>
    <row r="304" spans="1:8" ht="13.8">
      <c r="A304" t="s">
        <v>790</v>
      </c>
      <c r="B304">
        <v>0.8</v>
      </c>
      <c r="C304">
        <v>0.8</v>
      </c>
      <c r="D304">
        <v>10</v>
      </c>
      <c r="E304">
        <v>1000000</v>
      </c>
      <c r="G304" s="138" t="s">
        <v>790</v>
      </c>
      <c r="H304" s="142" t="s">
        <v>1162</v>
      </c>
    </row>
    <row r="305" spans="1:8" ht="13.8">
      <c r="A305" t="s">
        <v>799</v>
      </c>
      <c r="B305">
        <v>40</v>
      </c>
      <c r="C305">
        <v>40</v>
      </c>
      <c r="D305">
        <v>10000</v>
      </c>
      <c r="E305">
        <v>10000000</v>
      </c>
      <c r="G305" s="138" t="s">
        <v>799</v>
      </c>
      <c r="H305" s="142" t="s">
        <v>1162</v>
      </c>
    </row>
    <row r="306" spans="1:8" ht="13.8">
      <c r="A306" t="s">
        <v>800</v>
      </c>
      <c r="B306">
        <v>1</v>
      </c>
      <c r="C306">
        <v>1</v>
      </c>
      <c r="D306">
        <v>10</v>
      </c>
      <c r="E306">
        <v>1000000</v>
      </c>
      <c r="G306" s="138" t="s">
        <v>800</v>
      </c>
      <c r="H306" s="142" t="s">
        <v>1162</v>
      </c>
    </row>
    <row r="307" spans="1:8" ht="13.8">
      <c r="A307" t="s">
        <v>801</v>
      </c>
      <c r="B307">
        <v>1</v>
      </c>
      <c r="C307">
        <v>0.6</v>
      </c>
      <c r="D307">
        <v>10</v>
      </c>
      <c r="E307">
        <v>1000000</v>
      </c>
      <c r="G307" s="138" t="s">
        <v>801</v>
      </c>
      <c r="H307" s="142" t="s">
        <v>1162</v>
      </c>
    </row>
    <row r="308" spans="1:8" ht="13.8">
      <c r="A308" t="s">
        <v>802</v>
      </c>
      <c r="B308">
        <v>30</v>
      </c>
      <c r="C308">
        <v>0.7</v>
      </c>
      <c r="D308">
        <v>1000</v>
      </c>
      <c r="E308">
        <v>1000000</v>
      </c>
      <c r="G308" s="138" t="s">
        <v>802</v>
      </c>
      <c r="H308" s="142" t="s">
        <v>1162</v>
      </c>
    </row>
    <row r="309" spans="1:8" ht="13.8">
      <c r="A309" t="s">
        <v>810</v>
      </c>
      <c r="B309">
        <v>2</v>
      </c>
      <c r="C309">
        <v>2</v>
      </c>
      <c r="D309">
        <v>10</v>
      </c>
      <c r="E309">
        <v>1000000</v>
      </c>
      <c r="G309" s="138" t="s">
        <v>810</v>
      </c>
      <c r="H309" s="140">
        <v>0.1</v>
      </c>
    </row>
    <row r="310" spans="1:8" ht="13.8">
      <c r="A310" t="s">
        <v>811</v>
      </c>
      <c r="B310">
        <v>0.4</v>
      </c>
      <c r="C310">
        <v>0.4</v>
      </c>
      <c r="D310">
        <v>10</v>
      </c>
      <c r="E310">
        <v>1000000</v>
      </c>
      <c r="G310" s="138" t="s">
        <v>811</v>
      </c>
      <c r="H310" s="140">
        <v>0.03</v>
      </c>
    </row>
    <row r="311" spans="1:8" ht="13.8">
      <c r="A311" t="s">
        <v>812</v>
      </c>
      <c r="B311">
        <v>0.4</v>
      </c>
      <c r="C311">
        <v>0.4</v>
      </c>
      <c r="D311">
        <v>1000</v>
      </c>
      <c r="E311">
        <v>10000000</v>
      </c>
      <c r="G311" s="138" t="s">
        <v>812</v>
      </c>
      <c r="H311" s="140">
        <v>0.03</v>
      </c>
    </row>
    <row r="312" spans="1:8" ht="13.8">
      <c r="A312" t="s">
        <v>813</v>
      </c>
      <c r="B312" t="s">
        <v>1106</v>
      </c>
      <c r="C312" t="s">
        <v>1106</v>
      </c>
      <c r="D312">
        <v>1000</v>
      </c>
      <c r="E312">
        <v>100000000</v>
      </c>
      <c r="G312" s="138" t="s">
        <v>813</v>
      </c>
      <c r="H312" s="141" t="s">
        <v>1162</v>
      </c>
    </row>
    <row r="313" spans="1:8" ht="13.8">
      <c r="A313" t="s">
        <v>814</v>
      </c>
      <c r="B313">
        <v>40</v>
      </c>
      <c r="C313">
        <v>1</v>
      </c>
      <c r="D313">
        <v>1000</v>
      </c>
      <c r="E313">
        <v>10000000</v>
      </c>
      <c r="G313" s="138" t="s">
        <v>814</v>
      </c>
      <c r="H313" s="140">
        <v>40</v>
      </c>
    </row>
    <row r="314" spans="1:8" ht="13.8">
      <c r="A314" t="s">
        <v>815</v>
      </c>
      <c r="B314">
        <v>0.8</v>
      </c>
      <c r="C314">
        <v>0.7</v>
      </c>
      <c r="D314">
        <v>10</v>
      </c>
      <c r="E314">
        <v>1000000</v>
      </c>
      <c r="G314" s="138" t="s">
        <v>815</v>
      </c>
      <c r="H314" s="140">
        <v>0.05</v>
      </c>
    </row>
    <row r="315" spans="1:8" ht="13.8">
      <c r="A315" t="s">
        <v>816</v>
      </c>
      <c r="B315">
        <v>40</v>
      </c>
      <c r="C315">
        <v>0.9</v>
      </c>
      <c r="D315">
        <v>10000</v>
      </c>
      <c r="E315">
        <v>10000000</v>
      </c>
      <c r="G315" s="138" t="s">
        <v>816</v>
      </c>
      <c r="H315" s="140">
        <v>30</v>
      </c>
    </row>
    <row r="316" spans="1:8" ht="13.8">
      <c r="A316" t="s">
        <v>817</v>
      </c>
      <c r="B316">
        <v>10</v>
      </c>
      <c r="C316">
        <v>4</v>
      </c>
      <c r="D316">
        <v>100</v>
      </c>
      <c r="E316">
        <v>10000000</v>
      </c>
      <c r="G316" s="138" t="s">
        <v>817</v>
      </c>
      <c r="H316" s="140">
        <v>0.7</v>
      </c>
    </row>
    <row r="317" spans="1:8" ht="13.8">
      <c r="A317" t="s">
        <v>821</v>
      </c>
      <c r="B317">
        <v>2</v>
      </c>
      <c r="C317">
        <v>2</v>
      </c>
      <c r="D317">
        <v>10</v>
      </c>
      <c r="E317">
        <v>1000000</v>
      </c>
      <c r="G317" s="138" t="s">
        <v>821</v>
      </c>
      <c r="H317" s="140">
        <v>0.1</v>
      </c>
    </row>
    <row r="318" spans="1:8" ht="13.8">
      <c r="A318" t="s">
        <v>822</v>
      </c>
      <c r="B318">
        <v>5</v>
      </c>
      <c r="C318">
        <v>3</v>
      </c>
      <c r="D318">
        <v>100</v>
      </c>
      <c r="E318">
        <v>1000000</v>
      </c>
      <c r="G318" s="138" t="s">
        <v>822</v>
      </c>
      <c r="H318" s="140">
        <v>0.1</v>
      </c>
    </row>
    <row r="319" spans="1:8" ht="13.8">
      <c r="A319" t="s">
        <v>824</v>
      </c>
      <c r="B319">
        <v>8</v>
      </c>
      <c r="C319">
        <v>1</v>
      </c>
      <c r="D319">
        <v>100</v>
      </c>
      <c r="E319">
        <v>10000000</v>
      </c>
      <c r="G319" s="138" t="s">
        <v>824</v>
      </c>
      <c r="H319" s="140">
        <v>0.6</v>
      </c>
    </row>
    <row r="320" spans="1:8" ht="13.8">
      <c r="A320" t="s">
        <v>825</v>
      </c>
      <c r="B320">
        <v>20</v>
      </c>
      <c r="C320">
        <v>0.9</v>
      </c>
      <c r="D320">
        <v>1000</v>
      </c>
      <c r="E320">
        <v>10000000</v>
      </c>
      <c r="G320" s="138" t="s">
        <v>825</v>
      </c>
      <c r="H320" s="140">
        <v>10</v>
      </c>
    </row>
    <row r="321" spans="1:8" ht="13.8">
      <c r="A321" t="s">
        <v>826</v>
      </c>
      <c r="B321">
        <v>20</v>
      </c>
      <c r="C321">
        <v>0.7</v>
      </c>
      <c r="D321">
        <v>1000</v>
      </c>
      <c r="E321">
        <v>1000000</v>
      </c>
      <c r="G321" s="138" t="s">
        <v>826</v>
      </c>
      <c r="H321" s="140">
        <v>10</v>
      </c>
    </row>
    <row r="322" spans="1:8" ht="13.8">
      <c r="A322" t="s">
        <v>827</v>
      </c>
      <c r="B322">
        <v>20</v>
      </c>
      <c r="C322">
        <v>0.5</v>
      </c>
      <c r="D322">
        <v>1000</v>
      </c>
      <c r="E322">
        <v>10000000</v>
      </c>
      <c r="G322" s="138" t="s">
        <v>827</v>
      </c>
      <c r="H322" s="140">
        <v>3</v>
      </c>
    </row>
    <row r="323" spans="1:8" ht="13.8">
      <c r="A323" t="s">
        <v>828</v>
      </c>
      <c r="B323">
        <v>0.7</v>
      </c>
      <c r="C323">
        <v>0.6</v>
      </c>
      <c r="D323">
        <v>100</v>
      </c>
      <c r="E323">
        <v>1000000</v>
      </c>
      <c r="G323" s="138" t="s">
        <v>828</v>
      </c>
      <c r="H323" s="140">
        <v>1</v>
      </c>
    </row>
    <row r="324" spans="1:8" ht="13.8">
      <c r="A324" t="s">
        <v>829</v>
      </c>
      <c r="B324">
        <v>0.8</v>
      </c>
      <c r="C324">
        <v>0.4</v>
      </c>
      <c r="D324">
        <v>1000</v>
      </c>
      <c r="E324">
        <v>1000000</v>
      </c>
      <c r="G324" s="138" t="s">
        <v>829</v>
      </c>
      <c r="H324" s="140">
        <v>1</v>
      </c>
    </row>
    <row r="325" spans="1:8" ht="13.8">
      <c r="A325" t="s">
        <v>831</v>
      </c>
      <c r="B325">
        <v>0.7</v>
      </c>
      <c r="C325">
        <v>0.5</v>
      </c>
      <c r="D325">
        <v>10</v>
      </c>
      <c r="E325">
        <v>1000000</v>
      </c>
      <c r="G325" s="138" t="s">
        <v>831</v>
      </c>
      <c r="H325" s="140">
        <v>0.04</v>
      </c>
    </row>
    <row r="326" spans="1:8" ht="13.8">
      <c r="A326" t="s">
        <v>832</v>
      </c>
      <c r="B326">
        <v>0.5</v>
      </c>
      <c r="C326">
        <v>0.4</v>
      </c>
      <c r="D326">
        <v>100</v>
      </c>
      <c r="E326">
        <v>10000000</v>
      </c>
      <c r="G326" s="138" t="s">
        <v>832</v>
      </c>
      <c r="H326" s="140">
        <v>0.03</v>
      </c>
    </row>
    <row r="327" spans="1:8" ht="13.8">
      <c r="A327" t="s">
        <v>839</v>
      </c>
      <c r="B327">
        <v>10</v>
      </c>
      <c r="C327">
        <v>5.0000000000000001E-3</v>
      </c>
      <c r="D327">
        <v>10</v>
      </c>
      <c r="E327">
        <v>10000</v>
      </c>
      <c r="G327" s="138" t="s">
        <v>839</v>
      </c>
      <c r="H327" s="140">
        <v>0.08</v>
      </c>
    </row>
    <row r="328" spans="1:8" ht="13.8">
      <c r="A328" t="s">
        <v>840</v>
      </c>
      <c r="B328">
        <v>0.5</v>
      </c>
      <c r="C328">
        <v>1E-3</v>
      </c>
      <c r="D328">
        <v>1</v>
      </c>
      <c r="E328">
        <v>10000</v>
      </c>
      <c r="G328" s="138" t="s">
        <v>840</v>
      </c>
      <c r="H328" s="140">
        <v>0.04</v>
      </c>
    </row>
    <row r="329" spans="1:8" ht="13.8">
      <c r="A329" t="s">
        <v>841</v>
      </c>
      <c r="B329">
        <v>5</v>
      </c>
      <c r="C329">
        <v>5.0000000000000001E-4</v>
      </c>
      <c r="D329">
        <v>1</v>
      </c>
      <c r="E329">
        <v>1000</v>
      </c>
      <c r="G329" s="138" t="s">
        <v>841</v>
      </c>
      <c r="H329" s="140">
        <v>0.01</v>
      </c>
    </row>
    <row r="330" spans="1:8" ht="13.8">
      <c r="A330" t="s">
        <v>842</v>
      </c>
      <c r="B330">
        <v>10</v>
      </c>
      <c r="C330">
        <v>1E-3</v>
      </c>
      <c r="D330">
        <v>1</v>
      </c>
      <c r="E330">
        <v>10000</v>
      </c>
      <c r="G330" s="138" t="s">
        <v>842</v>
      </c>
      <c r="H330" s="140">
        <v>7.0000000000000007E-2</v>
      </c>
    </row>
    <row r="331" spans="1:8" ht="13.8">
      <c r="A331" t="s">
        <v>843</v>
      </c>
      <c r="B331">
        <v>40</v>
      </c>
      <c r="C331">
        <v>0.02</v>
      </c>
      <c r="D331">
        <v>1000</v>
      </c>
      <c r="E331">
        <v>10000000</v>
      </c>
      <c r="G331" s="138" t="s">
        <v>843</v>
      </c>
      <c r="H331" s="140">
        <v>10</v>
      </c>
    </row>
    <row r="332" spans="1:8" ht="13.8">
      <c r="A332" t="s">
        <v>844</v>
      </c>
      <c r="B332" t="s">
        <v>1106</v>
      </c>
      <c r="C332" t="s">
        <v>1106</v>
      </c>
      <c r="D332">
        <v>10</v>
      </c>
      <c r="E332">
        <v>10000</v>
      </c>
      <c r="G332" s="138" t="s">
        <v>844</v>
      </c>
      <c r="H332" s="141" t="s">
        <v>1162</v>
      </c>
    </row>
    <row r="333" spans="1:8" ht="13.8">
      <c r="A333" t="s">
        <v>845</v>
      </c>
      <c r="B333">
        <v>0.3</v>
      </c>
      <c r="C333">
        <v>0.3</v>
      </c>
      <c r="D333">
        <v>1000</v>
      </c>
      <c r="E333">
        <v>100000</v>
      </c>
      <c r="G333" s="138" t="s">
        <v>845</v>
      </c>
      <c r="H333" s="140">
        <v>2</v>
      </c>
    </row>
    <row r="334" spans="1:8" ht="13.8">
      <c r="A334" t="s">
        <v>1116</v>
      </c>
      <c r="B334" t="s">
        <v>1106</v>
      </c>
      <c r="C334" t="s">
        <v>1106</v>
      </c>
      <c r="D334">
        <v>1</v>
      </c>
      <c r="E334">
        <v>1000</v>
      </c>
      <c r="G334" s="138" t="s">
        <v>1169</v>
      </c>
      <c r="H334" s="143" t="s">
        <v>1162</v>
      </c>
    </row>
    <row r="335" spans="1:8" ht="13.8">
      <c r="A335" t="s">
        <v>846</v>
      </c>
      <c r="B335">
        <v>0.5</v>
      </c>
      <c r="C335">
        <v>0.4</v>
      </c>
      <c r="D335">
        <v>10</v>
      </c>
      <c r="E335">
        <v>100000</v>
      </c>
      <c r="G335" s="138" t="s">
        <v>846</v>
      </c>
      <c r="H335" s="140">
        <v>0.03</v>
      </c>
    </row>
    <row r="336" spans="1:8" ht="13.8">
      <c r="A336" t="s">
        <v>857</v>
      </c>
      <c r="B336">
        <v>0.9</v>
      </c>
      <c r="C336">
        <v>0.9</v>
      </c>
      <c r="D336">
        <v>10</v>
      </c>
      <c r="E336">
        <v>1000000</v>
      </c>
      <c r="G336" s="138" t="s">
        <v>857</v>
      </c>
      <c r="H336" s="140">
        <v>0.05</v>
      </c>
    </row>
    <row r="337" spans="1:17" ht="13.8">
      <c r="A337" t="s">
        <v>858</v>
      </c>
      <c r="B337">
        <v>10</v>
      </c>
      <c r="C337">
        <v>4</v>
      </c>
      <c r="D337">
        <v>100</v>
      </c>
      <c r="E337">
        <v>1000000</v>
      </c>
      <c r="G337" s="138" t="s">
        <v>858</v>
      </c>
      <c r="H337" s="140">
        <v>1</v>
      </c>
    </row>
    <row r="338" spans="1:17" ht="13.8">
      <c r="A338" t="s">
        <v>859</v>
      </c>
      <c r="B338">
        <v>2</v>
      </c>
      <c r="C338">
        <v>2</v>
      </c>
      <c r="D338">
        <v>100</v>
      </c>
      <c r="E338">
        <v>1000000</v>
      </c>
      <c r="G338" s="138" t="s">
        <v>859</v>
      </c>
      <c r="H338" s="140">
        <v>0.2</v>
      </c>
    </row>
    <row r="339" spans="1:17" ht="13.8">
      <c r="A339" t="s">
        <v>860</v>
      </c>
      <c r="B339">
        <v>10</v>
      </c>
      <c r="C339">
        <v>0.7</v>
      </c>
      <c r="D339">
        <v>10000</v>
      </c>
      <c r="E339">
        <v>10000</v>
      </c>
      <c r="G339" s="138" t="s">
        <v>860</v>
      </c>
      <c r="H339" s="140">
        <v>20</v>
      </c>
    </row>
    <row r="340" spans="1:17" ht="13.8">
      <c r="A340" t="s">
        <v>866</v>
      </c>
      <c r="B340">
        <v>7</v>
      </c>
      <c r="C340">
        <v>0.8</v>
      </c>
      <c r="D340">
        <v>100</v>
      </c>
      <c r="E340">
        <v>1000000</v>
      </c>
      <c r="G340" s="138" t="s">
        <v>866</v>
      </c>
      <c r="H340" s="140">
        <v>0.6</v>
      </c>
      <c r="J340" s="93"/>
    </row>
    <row r="341" spans="1:17" ht="13.8">
      <c r="A341" t="s">
        <v>867</v>
      </c>
      <c r="B341">
        <v>3</v>
      </c>
      <c r="C341">
        <v>0.6</v>
      </c>
      <c r="D341">
        <v>1000</v>
      </c>
      <c r="E341">
        <v>1000000</v>
      </c>
      <c r="G341" s="138" t="s">
        <v>867</v>
      </c>
      <c r="H341" s="140">
        <v>20</v>
      </c>
    </row>
    <row r="342" spans="1:17" ht="13.8">
      <c r="A342" t="s">
        <v>1192</v>
      </c>
      <c r="B342" t="s">
        <v>1106</v>
      </c>
      <c r="C342" t="s">
        <v>1106</v>
      </c>
      <c r="D342">
        <v>1</v>
      </c>
      <c r="E342">
        <v>1000</v>
      </c>
      <c r="G342" s="138" t="s">
        <v>1170</v>
      </c>
      <c r="H342" s="141" t="s">
        <v>1162</v>
      </c>
      <c r="J342" t="s">
        <v>1192</v>
      </c>
      <c r="K342">
        <v>40</v>
      </c>
      <c r="L342">
        <v>40</v>
      </c>
      <c r="M342">
        <v>10000</v>
      </c>
      <c r="N342">
        <v>100000000</v>
      </c>
      <c r="P342" s="138" t="s">
        <v>868</v>
      </c>
      <c r="Q342" s="140">
        <v>300</v>
      </c>
    </row>
    <row r="343" spans="1:17" ht="13.8">
      <c r="A343" t="s">
        <v>1117</v>
      </c>
      <c r="B343">
        <v>40</v>
      </c>
      <c r="C343">
        <v>0.1</v>
      </c>
      <c r="D343">
        <v>10</v>
      </c>
      <c r="E343">
        <v>100000</v>
      </c>
      <c r="G343" s="138" t="s">
        <v>874</v>
      </c>
      <c r="H343" s="140">
        <v>0.04</v>
      </c>
    </row>
    <row r="344" spans="1:17" ht="13.8">
      <c r="A344" t="s">
        <v>1118</v>
      </c>
      <c r="B344">
        <v>40</v>
      </c>
      <c r="C344">
        <v>4.0000000000000001E-3</v>
      </c>
      <c r="D344">
        <v>10</v>
      </c>
      <c r="E344">
        <v>10000</v>
      </c>
      <c r="G344" s="138" t="s">
        <v>874</v>
      </c>
      <c r="H344" s="140">
        <v>0.04</v>
      </c>
    </row>
    <row r="345" spans="1:17" ht="13.8">
      <c r="A345" t="s">
        <v>1119</v>
      </c>
      <c r="B345">
        <v>30</v>
      </c>
      <c r="C345">
        <v>3.0000000000000001E-3</v>
      </c>
      <c r="D345">
        <v>10</v>
      </c>
      <c r="E345">
        <v>10000</v>
      </c>
      <c r="G345" s="138" t="s">
        <v>874</v>
      </c>
      <c r="H345" s="140">
        <v>0.04</v>
      </c>
    </row>
    <row r="346" spans="1:17" ht="13.8">
      <c r="A346" t="s">
        <v>1120</v>
      </c>
      <c r="B346">
        <v>40</v>
      </c>
      <c r="C346">
        <v>0.01</v>
      </c>
      <c r="D346">
        <v>1</v>
      </c>
      <c r="E346">
        <v>1000</v>
      </c>
      <c r="G346" s="138" t="s">
        <v>876</v>
      </c>
      <c r="H346" s="140">
        <v>0.06</v>
      </c>
    </row>
    <row r="347" spans="1:17" ht="13.8">
      <c r="A347" t="s">
        <v>1121</v>
      </c>
      <c r="B347">
        <v>40</v>
      </c>
      <c r="C347">
        <v>7.0000000000000001E-3</v>
      </c>
      <c r="D347">
        <v>10</v>
      </c>
      <c r="E347">
        <v>10000</v>
      </c>
      <c r="G347" s="138" t="s">
        <v>876</v>
      </c>
      <c r="H347" s="140">
        <v>0.06</v>
      </c>
    </row>
    <row r="348" spans="1:17" ht="13.8">
      <c r="A348" t="s">
        <v>1122</v>
      </c>
      <c r="B348">
        <v>10</v>
      </c>
      <c r="C348">
        <v>1E-3</v>
      </c>
      <c r="D348">
        <v>10</v>
      </c>
      <c r="E348">
        <v>10000</v>
      </c>
      <c r="G348" s="138" t="s">
        <v>876</v>
      </c>
      <c r="H348" s="140">
        <v>0.06</v>
      </c>
    </row>
    <row r="349" spans="1:17" ht="13.8">
      <c r="A349" t="s">
        <v>1123</v>
      </c>
      <c r="B349">
        <v>40</v>
      </c>
      <c r="C349">
        <v>0.09</v>
      </c>
      <c r="D349">
        <v>10</v>
      </c>
      <c r="E349">
        <v>10000</v>
      </c>
      <c r="G349" s="138" t="s">
        <v>877</v>
      </c>
      <c r="H349" s="140">
        <v>7.0000000000000007E-2</v>
      </c>
    </row>
    <row r="350" spans="1:17" ht="13.8">
      <c r="A350" t="s">
        <v>1124</v>
      </c>
      <c r="B350">
        <v>40</v>
      </c>
      <c r="C350">
        <v>0.02</v>
      </c>
      <c r="D350">
        <v>100</v>
      </c>
      <c r="E350">
        <v>100000</v>
      </c>
      <c r="G350" s="138" t="s">
        <v>877</v>
      </c>
      <c r="H350" s="140">
        <v>7.0000000000000007E-2</v>
      </c>
    </row>
    <row r="351" spans="1:17" ht="13.8">
      <c r="A351" t="s">
        <v>1125</v>
      </c>
      <c r="B351">
        <v>40</v>
      </c>
      <c r="C351">
        <v>6.0000000000000001E-3</v>
      </c>
      <c r="D351">
        <v>10</v>
      </c>
      <c r="E351">
        <v>100000</v>
      </c>
      <c r="G351" s="138" t="s">
        <v>877</v>
      </c>
      <c r="H351" s="140">
        <v>7.0000000000000007E-2</v>
      </c>
    </row>
    <row r="352" spans="1:17" ht="13.8">
      <c r="A352" t="s">
        <v>1126</v>
      </c>
      <c r="B352">
        <v>40</v>
      </c>
      <c r="C352">
        <v>0.09</v>
      </c>
      <c r="D352">
        <v>10</v>
      </c>
      <c r="E352">
        <v>10000</v>
      </c>
      <c r="G352" s="138" t="s">
        <v>878</v>
      </c>
      <c r="H352" s="140">
        <v>0.1</v>
      </c>
    </row>
    <row r="353" spans="1:8" ht="13.8">
      <c r="A353" t="s">
        <v>1127</v>
      </c>
      <c r="B353">
        <v>40</v>
      </c>
      <c r="C353">
        <v>0.02</v>
      </c>
      <c r="D353">
        <v>100</v>
      </c>
      <c r="E353">
        <v>100000</v>
      </c>
      <c r="G353" s="138" t="s">
        <v>878</v>
      </c>
      <c r="H353" s="140">
        <v>0.1</v>
      </c>
    </row>
    <row r="354" spans="1:8" ht="13.8">
      <c r="A354" t="s">
        <v>1128</v>
      </c>
      <c r="B354">
        <v>40</v>
      </c>
      <c r="C354">
        <v>6.0000000000000001E-3</v>
      </c>
      <c r="D354">
        <v>10</v>
      </c>
      <c r="E354">
        <v>100000</v>
      </c>
      <c r="G354" s="138" t="s">
        <v>878</v>
      </c>
      <c r="H354" s="140">
        <v>0.1</v>
      </c>
    </row>
    <row r="355" spans="1:8" ht="13.8">
      <c r="A355" t="s">
        <v>1129</v>
      </c>
      <c r="B355" t="s">
        <v>1106</v>
      </c>
      <c r="C355" t="s">
        <v>1106</v>
      </c>
      <c r="D355">
        <v>10</v>
      </c>
      <c r="E355">
        <v>10000</v>
      </c>
      <c r="G355" s="138" t="s">
        <v>879</v>
      </c>
      <c r="H355" s="140">
        <v>8.0000000000000007E-5</v>
      </c>
    </row>
    <row r="356" spans="1:8" ht="13.8">
      <c r="A356" t="s">
        <v>1130</v>
      </c>
      <c r="B356" t="s">
        <v>1106</v>
      </c>
      <c r="C356" t="s">
        <v>1106</v>
      </c>
      <c r="D356">
        <v>10</v>
      </c>
      <c r="E356">
        <v>10000</v>
      </c>
      <c r="G356" s="138" t="s">
        <v>880</v>
      </c>
      <c r="H356" s="140">
        <v>0.2</v>
      </c>
    </row>
    <row r="357" spans="1:8" ht="13.8">
      <c r="A357" t="s">
        <v>1131</v>
      </c>
      <c r="B357">
        <v>40</v>
      </c>
      <c r="C357">
        <v>0.02</v>
      </c>
      <c r="D357">
        <v>100</v>
      </c>
      <c r="E357">
        <v>100000</v>
      </c>
      <c r="G357" s="138" t="s">
        <v>880</v>
      </c>
      <c r="H357" s="140">
        <v>0.2</v>
      </c>
    </row>
    <row r="358" spans="1:8" ht="13.8">
      <c r="A358" t="s">
        <v>1132</v>
      </c>
      <c r="B358">
        <v>40</v>
      </c>
      <c r="C358">
        <v>6.0000000000000001E-3</v>
      </c>
      <c r="D358">
        <v>10</v>
      </c>
      <c r="E358">
        <v>10000</v>
      </c>
      <c r="G358" s="138" t="s">
        <v>880</v>
      </c>
      <c r="H358" s="140">
        <v>0.2</v>
      </c>
    </row>
    <row r="359" spans="1:8" ht="13.8">
      <c r="A359" t="s">
        <v>1133</v>
      </c>
      <c r="B359" t="s">
        <v>1106</v>
      </c>
      <c r="C359" t="s">
        <v>1106</v>
      </c>
      <c r="D359">
        <v>10</v>
      </c>
      <c r="E359">
        <v>10000</v>
      </c>
      <c r="G359" s="138" t="s">
        <v>882</v>
      </c>
      <c r="H359" s="141" t="s">
        <v>1162</v>
      </c>
    </row>
    <row r="360" spans="1:8" ht="13.8">
      <c r="A360" t="s">
        <v>1134</v>
      </c>
      <c r="B360" t="s">
        <v>1106</v>
      </c>
      <c r="C360" t="s">
        <v>1106</v>
      </c>
      <c r="D360">
        <v>1</v>
      </c>
      <c r="E360">
        <v>1000</v>
      </c>
      <c r="G360" s="138" t="s">
        <v>1170</v>
      </c>
      <c r="H360" s="141" t="s">
        <v>1162</v>
      </c>
    </row>
    <row r="361" spans="1:8" ht="13.8">
      <c r="A361" t="s">
        <v>1135</v>
      </c>
      <c r="B361" t="s">
        <v>1106</v>
      </c>
      <c r="C361" t="s">
        <v>1106</v>
      </c>
      <c r="D361">
        <v>1</v>
      </c>
      <c r="E361">
        <v>1000</v>
      </c>
      <c r="G361" s="138" t="s">
        <v>1170</v>
      </c>
      <c r="H361" s="141" t="s">
        <v>1162</v>
      </c>
    </row>
    <row r="362" spans="1:8" ht="13.8">
      <c r="A362" t="s">
        <v>1136</v>
      </c>
      <c r="B362" t="s">
        <v>1106</v>
      </c>
      <c r="C362" t="s">
        <v>1106</v>
      </c>
      <c r="D362">
        <v>1</v>
      </c>
      <c r="E362">
        <v>1000</v>
      </c>
      <c r="G362" s="138" t="s">
        <v>1170</v>
      </c>
      <c r="H362" s="141" t="s">
        <v>1162</v>
      </c>
    </row>
    <row r="363" spans="1:8" ht="13.8">
      <c r="A363" t="s">
        <v>887</v>
      </c>
      <c r="B363">
        <v>0.4</v>
      </c>
      <c r="C363">
        <v>0.4</v>
      </c>
      <c r="D363">
        <v>10</v>
      </c>
      <c r="E363">
        <v>100000</v>
      </c>
      <c r="G363" s="138" t="s">
        <v>887</v>
      </c>
      <c r="H363" s="140">
        <v>0.02</v>
      </c>
    </row>
    <row r="364" spans="1:8" ht="13.8">
      <c r="A364" t="s">
        <v>888</v>
      </c>
      <c r="B364">
        <v>40</v>
      </c>
      <c r="C364">
        <v>40</v>
      </c>
      <c r="D364">
        <v>10000</v>
      </c>
      <c r="E364">
        <v>10000000</v>
      </c>
      <c r="G364" s="138" t="s">
        <v>888</v>
      </c>
      <c r="H364" s="140">
        <v>2000</v>
      </c>
    </row>
    <row r="365" spans="1:8" ht="13.8">
      <c r="A365" t="s">
        <v>892</v>
      </c>
      <c r="B365">
        <v>9</v>
      </c>
      <c r="C365">
        <v>5</v>
      </c>
      <c r="D365">
        <v>10</v>
      </c>
      <c r="E365">
        <v>1000000</v>
      </c>
      <c r="G365" s="138" t="s">
        <v>892</v>
      </c>
      <c r="H365" s="140">
        <v>0.9</v>
      </c>
    </row>
    <row r="366" spans="1:8" ht="13.8">
      <c r="A366" t="s">
        <v>894</v>
      </c>
      <c r="B366">
        <v>30</v>
      </c>
      <c r="C366">
        <v>30</v>
      </c>
      <c r="D366">
        <v>1000</v>
      </c>
      <c r="E366">
        <v>10000000</v>
      </c>
      <c r="G366" s="138" t="s">
        <v>894</v>
      </c>
      <c r="H366" s="140">
        <v>5</v>
      </c>
    </row>
    <row r="367" spans="1:8" ht="13.8">
      <c r="A367" t="s">
        <v>895</v>
      </c>
      <c r="B367">
        <v>40</v>
      </c>
      <c r="C367">
        <v>0.8</v>
      </c>
      <c r="D367">
        <v>10000</v>
      </c>
      <c r="E367">
        <v>10000000</v>
      </c>
      <c r="G367" s="138" t="s">
        <v>895</v>
      </c>
      <c r="H367" s="140">
        <v>100</v>
      </c>
    </row>
    <row r="368" spans="1:8" ht="13.8">
      <c r="A368" t="s">
        <v>896</v>
      </c>
      <c r="B368">
        <v>2</v>
      </c>
      <c r="C368">
        <v>0.6</v>
      </c>
      <c r="D368">
        <v>100</v>
      </c>
      <c r="E368">
        <v>1000000</v>
      </c>
      <c r="G368" s="138" t="s">
        <v>896</v>
      </c>
      <c r="H368" s="140">
        <v>0.1</v>
      </c>
    </row>
    <row r="369" spans="1:8" ht="13.8">
      <c r="A369" t="s">
        <v>897</v>
      </c>
      <c r="B369">
        <v>0.4</v>
      </c>
      <c r="C369">
        <v>0.3</v>
      </c>
      <c r="D369">
        <v>100</v>
      </c>
      <c r="E369">
        <v>100000</v>
      </c>
      <c r="G369" s="138" t="s">
        <v>897</v>
      </c>
      <c r="H369" s="140">
        <v>1</v>
      </c>
    </row>
    <row r="370" spans="1:8" ht="13.8">
      <c r="A370" t="s">
        <v>898</v>
      </c>
      <c r="B370">
        <v>0.4</v>
      </c>
      <c r="C370">
        <v>0.4</v>
      </c>
      <c r="D370">
        <v>100</v>
      </c>
      <c r="E370">
        <v>1000000000</v>
      </c>
      <c r="G370" s="138" t="s">
        <v>898</v>
      </c>
      <c r="H370" s="140">
        <v>0.06</v>
      </c>
    </row>
    <row r="371" spans="1:8" ht="13.8">
      <c r="A371" t="s">
        <v>899</v>
      </c>
      <c r="B371">
        <v>2</v>
      </c>
      <c r="C371">
        <v>0.7</v>
      </c>
      <c r="D371">
        <v>100</v>
      </c>
      <c r="E371">
        <v>1000000000</v>
      </c>
      <c r="G371" s="138" t="s">
        <v>899</v>
      </c>
      <c r="H371" s="140">
        <v>0.09</v>
      </c>
    </row>
    <row r="372" spans="1:8" ht="13.8">
      <c r="A372" t="s">
        <v>901</v>
      </c>
      <c r="B372">
        <v>4</v>
      </c>
      <c r="C372">
        <v>2</v>
      </c>
      <c r="D372">
        <v>1000</v>
      </c>
      <c r="E372">
        <v>100000</v>
      </c>
      <c r="G372" s="138" t="s">
        <v>901</v>
      </c>
      <c r="H372" s="140">
        <v>0.3</v>
      </c>
    </row>
    <row r="373" spans="1:8" ht="13.8">
      <c r="A373" t="s">
        <v>903</v>
      </c>
      <c r="B373">
        <v>40</v>
      </c>
      <c r="C373">
        <v>40</v>
      </c>
      <c r="D373">
        <v>10000</v>
      </c>
      <c r="E373">
        <v>10000</v>
      </c>
      <c r="G373" s="138" t="s">
        <v>903</v>
      </c>
      <c r="H373" s="140">
        <v>10</v>
      </c>
    </row>
    <row r="374" spans="1:8" ht="13.8">
      <c r="A374" t="s">
        <v>904</v>
      </c>
      <c r="B374">
        <v>20</v>
      </c>
      <c r="C374">
        <v>10</v>
      </c>
      <c r="D374">
        <v>1000</v>
      </c>
      <c r="E374">
        <v>10000</v>
      </c>
      <c r="G374" s="138" t="s">
        <v>904</v>
      </c>
      <c r="H374" s="140">
        <v>3</v>
      </c>
    </row>
    <row r="375" spans="1:8" ht="13.8">
      <c r="A375" t="s">
        <v>906</v>
      </c>
      <c r="B375">
        <v>3</v>
      </c>
      <c r="C375">
        <v>2</v>
      </c>
      <c r="D375">
        <v>1000</v>
      </c>
      <c r="E375">
        <v>10000000000</v>
      </c>
      <c r="G375" s="138" t="s">
        <v>906</v>
      </c>
      <c r="H375" s="140">
        <v>0.3</v>
      </c>
    </row>
    <row r="376" spans="1:8" ht="13.8">
      <c r="A376" t="s">
        <v>913</v>
      </c>
      <c r="B376">
        <v>1</v>
      </c>
      <c r="C376">
        <v>1</v>
      </c>
      <c r="D376">
        <v>10</v>
      </c>
      <c r="E376">
        <v>1000000</v>
      </c>
      <c r="G376" s="138" t="s">
        <v>913</v>
      </c>
      <c r="H376" s="140">
        <v>0.09</v>
      </c>
    </row>
    <row r="377" spans="1:8" ht="13.8">
      <c r="A377" t="s">
        <v>914</v>
      </c>
      <c r="B377">
        <v>0.4</v>
      </c>
      <c r="C377">
        <v>0.4</v>
      </c>
      <c r="D377">
        <v>10</v>
      </c>
      <c r="E377">
        <v>1000000</v>
      </c>
      <c r="G377" s="138" t="s">
        <v>914</v>
      </c>
      <c r="H377" s="140">
        <v>0.03</v>
      </c>
    </row>
    <row r="378" spans="1:8" ht="13.8">
      <c r="A378" t="s">
        <v>915</v>
      </c>
      <c r="B378">
        <v>0.3</v>
      </c>
      <c r="C378">
        <v>0.3</v>
      </c>
      <c r="D378">
        <v>1000</v>
      </c>
      <c r="E378">
        <v>100000</v>
      </c>
      <c r="G378" s="138" t="s">
        <v>915</v>
      </c>
      <c r="H378" s="140">
        <v>5</v>
      </c>
    </row>
    <row r="379" spans="1:8" ht="13.8">
      <c r="A379" t="s">
        <v>917</v>
      </c>
      <c r="B379">
        <v>0.6</v>
      </c>
      <c r="C379">
        <v>0.6</v>
      </c>
      <c r="D379">
        <v>1000</v>
      </c>
      <c r="E379">
        <v>1000000</v>
      </c>
      <c r="G379" s="138" t="s">
        <v>917</v>
      </c>
      <c r="H379" s="140">
        <v>8</v>
      </c>
    </row>
    <row r="380" spans="1:8" ht="13.8">
      <c r="A380" t="s">
        <v>918</v>
      </c>
      <c r="B380">
        <v>2</v>
      </c>
      <c r="C380">
        <v>2</v>
      </c>
      <c r="D380">
        <v>100</v>
      </c>
      <c r="E380">
        <v>1000000</v>
      </c>
      <c r="G380" s="138" t="s">
        <v>918</v>
      </c>
      <c r="H380" s="140">
        <v>0.1</v>
      </c>
    </row>
    <row r="381" spans="1:8" ht="13.8">
      <c r="A381" t="s">
        <v>919</v>
      </c>
      <c r="B381">
        <v>0.2</v>
      </c>
      <c r="C381">
        <v>0.2</v>
      </c>
      <c r="D381">
        <v>100</v>
      </c>
      <c r="E381">
        <v>100000</v>
      </c>
      <c r="G381" s="138" t="s">
        <v>919</v>
      </c>
      <c r="H381" s="140">
        <v>0.2</v>
      </c>
    </row>
    <row r="382" spans="1:8" ht="13.8">
      <c r="A382" t="s">
        <v>920</v>
      </c>
      <c r="B382">
        <v>0.3</v>
      </c>
      <c r="C382">
        <v>0.3</v>
      </c>
      <c r="D382">
        <v>100</v>
      </c>
      <c r="E382">
        <v>100000</v>
      </c>
      <c r="G382" s="138" t="s">
        <v>920</v>
      </c>
      <c r="H382" s="140">
        <v>0.6</v>
      </c>
    </row>
    <row r="383" spans="1:8" ht="13.8">
      <c r="A383" t="s">
        <v>926</v>
      </c>
      <c r="B383">
        <v>4</v>
      </c>
      <c r="C383">
        <v>1</v>
      </c>
      <c r="D383">
        <v>100</v>
      </c>
      <c r="E383">
        <v>10000000</v>
      </c>
      <c r="G383" s="138" t="s">
        <v>926</v>
      </c>
      <c r="H383" s="140">
        <v>0.3</v>
      </c>
    </row>
    <row r="384" spans="1:8" ht="13.8">
      <c r="A384" t="s">
        <v>927</v>
      </c>
      <c r="B384">
        <v>30</v>
      </c>
      <c r="C384">
        <v>0.9</v>
      </c>
      <c r="D384">
        <v>1000</v>
      </c>
      <c r="E384">
        <v>10000000</v>
      </c>
      <c r="G384" s="138" t="s">
        <v>927</v>
      </c>
      <c r="H384" s="140">
        <v>2</v>
      </c>
    </row>
    <row r="385" spans="1:8" ht="13.8">
      <c r="A385" t="s">
        <v>933</v>
      </c>
      <c r="B385">
        <v>2</v>
      </c>
      <c r="C385">
        <v>2</v>
      </c>
      <c r="D385">
        <v>10</v>
      </c>
      <c r="E385">
        <v>1000000</v>
      </c>
      <c r="G385" s="138" t="s">
        <v>933</v>
      </c>
      <c r="H385" s="140">
        <v>0.1</v>
      </c>
    </row>
    <row r="386" spans="1:8" ht="13.8">
      <c r="A386" t="s">
        <v>934</v>
      </c>
      <c r="B386">
        <v>3</v>
      </c>
      <c r="C386">
        <v>0.6</v>
      </c>
      <c r="D386">
        <v>10000</v>
      </c>
      <c r="E386">
        <v>1000000</v>
      </c>
      <c r="G386" s="138" t="s">
        <v>934</v>
      </c>
      <c r="H386" s="140">
        <v>30</v>
      </c>
    </row>
    <row r="387" spans="1:8" ht="13.8">
      <c r="A387" t="s">
        <v>935</v>
      </c>
      <c r="B387">
        <v>3</v>
      </c>
      <c r="C387">
        <v>0.6</v>
      </c>
      <c r="D387">
        <v>100</v>
      </c>
      <c r="E387">
        <v>1000000</v>
      </c>
      <c r="G387" s="138" t="s">
        <v>935</v>
      </c>
      <c r="H387" s="140">
        <v>0.2</v>
      </c>
    </row>
    <row r="388" spans="1:8" ht="13.8">
      <c r="A388" t="s">
        <v>940</v>
      </c>
      <c r="B388">
        <v>3</v>
      </c>
      <c r="C388">
        <v>3</v>
      </c>
      <c r="D388">
        <v>100</v>
      </c>
      <c r="E388">
        <v>1000000</v>
      </c>
      <c r="G388" s="138" t="s">
        <v>940</v>
      </c>
      <c r="H388" s="140">
        <v>0.02</v>
      </c>
    </row>
    <row r="389" spans="1:8" ht="13.8">
      <c r="A389" t="s">
        <v>942</v>
      </c>
      <c r="B389" t="s">
        <v>1106</v>
      </c>
      <c r="C389" t="s">
        <v>1106</v>
      </c>
      <c r="D389">
        <v>1000</v>
      </c>
      <c r="E389">
        <v>10000000</v>
      </c>
      <c r="G389" s="138" t="s">
        <v>942</v>
      </c>
      <c r="H389" s="141" t="s">
        <v>1162</v>
      </c>
    </row>
    <row r="390" spans="1:8" ht="13.8">
      <c r="A390" t="s">
        <v>943</v>
      </c>
      <c r="B390">
        <v>2</v>
      </c>
      <c r="C390">
        <v>0.8</v>
      </c>
      <c r="D390">
        <v>10</v>
      </c>
      <c r="E390">
        <v>1000000</v>
      </c>
      <c r="G390" s="138" t="s">
        <v>943</v>
      </c>
      <c r="H390" s="140">
        <v>0.04</v>
      </c>
    </row>
    <row r="391" spans="1:8" ht="13.8">
      <c r="A391" t="s">
        <v>944</v>
      </c>
      <c r="B391">
        <v>0.4</v>
      </c>
      <c r="C391">
        <v>0.4</v>
      </c>
      <c r="D391">
        <v>10</v>
      </c>
      <c r="E391">
        <v>100000</v>
      </c>
      <c r="G391" s="138" t="s">
        <v>944</v>
      </c>
      <c r="H391" s="140">
        <v>0.04</v>
      </c>
    </row>
  </sheetData>
  <sheetProtection algorithmName="SHA-512" hashValue="0kWvR8jf27nX+4ONhA6XDL5flRSY1Cu4oj8II+6yKPJr3n7pNezXQP4DKCubXDSAJO8Y3pZM1vdvy66cOLp7cQ==" saltValue="clJt/gEL2+VQJDU7C6iHAg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1"/>
  <sheetViews>
    <sheetView workbookViewId="0">
      <selection activeCell="A21" sqref="A21"/>
    </sheetView>
  </sheetViews>
  <sheetFormatPr baseColWidth="10" defaultRowHeight="13.2"/>
  <cols>
    <col min="1" max="1" width="70.6640625" customWidth="1"/>
  </cols>
  <sheetData>
    <row r="1" spans="1:4" ht="17.399999999999999" thickBot="1">
      <c r="A1" s="135" t="s">
        <v>1142</v>
      </c>
      <c r="B1" s="135" t="s">
        <v>1143</v>
      </c>
      <c r="C1" s="135" t="s">
        <v>1156</v>
      </c>
    </row>
    <row r="2" spans="1:4">
      <c r="A2" s="136" t="s">
        <v>80</v>
      </c>
      <c r="B2" s="136" t="s">
        <v>1147</v>
      </c>
      <c r="C2">
        <v>60</v>
      </c>
    </row>
    <row r="3" spans="1:4">
      <c r="A3" s="136" t="s">
        <v>1144</v>
      </c>
      <c r="B3" s="136" t="s">
        <v>1147</v>
      </c>
      <c r="C3">
        <v>60</v>
      </c>
    </row>
    <row r="4" spans="1:4">
      <c r="A4" s="136" t="s">
        <v>200</v>
      </c>
      <c r="B4" s="136" t="s">
        <v>1148</v>
      </c>
      <c r="C4">
        <v>20</v>
      </c>
    </row>
    <row r="5" spans="1:4">
      <c r="A5" s="136" t="s">
        <v>212</v>
      </c>
      <c r="B5" s="136" t="s">
        <v>1149</v>
      </c>
      <c r="C5">
        <v>50</v>
      </c>
    </row>
    <row r="6" spans="1:4">
      <c r="A6" s="136" t="s">
        <v>225</v>
      </c>
      <c r="B6" s="136" t="s">
        <v>1150</v>
      </c>
      <c r="C6">
        <v>30</v>
      </c>
    </row>
    <row r="7" spans="1:4">
      <c r="A7" s="136" t="s">
        <v>247</v>
      </c>
      <c r="B7" s="136" t="s">
        <v>1151</v>
      </c>
      <c r="C7">
        <v>100</v>
      </c>
    </row>
    <row r="8" spans="1:4">
      <c r="A8" s="136" t="s">
        <v>320</v>
      </c>
      <c r="B8" s="136" t="s">
        <v>1157</v>
      </c>
      <c r="C8">
        <v>1000</v>
      </c>
      <c r="D8" s="93" t="s">
        <v>1175</v>
      </c>
    </row>
    <row r="9" spans="1:4">
      <c r="A9" s="136" t="s">
        <v>416</v>
      </c>
      <c r="B9" s="136" t="s">
        <v>1152</v>
      </c>
      <c r="C9">
        <v>80</v>
      </c>
    </row>
    <row r="10" spans="1:4">
      <c r="A10" s="136" t="s">
        <v>581</v>
      </c>
      <c r="B10" s="136" t="s">
        <v>1158</v>
      </c>
      <c r="C10">
        <v>4000</v>
      </c>
      <c r="D10" s="93" t="s">
        <v>1175</v>
      </c>
    </row>
    <row r="11" spans="1:4">
      <c r="A11" s="136" t="s">
        <v>626</v>
      </c>
      <c r="B11" s="136" t="s">
        <v>1147</v>
      </c>
      <c r="C11">
        <v>60</v>
      </c>
    </row>
    <row r="12" spans="1:4">
      <c r="A12" s="93" t="s">
        <v>1145</v>
      </c>
      <c r="B12" s="136" t="s">
        <v>1147</v>
      </c>
      <c r="C12">
        <v>60</v>
      </c>
    </row>
    <row r="13" spans="1:4">
      <c r="A13" s="136" t="s">
        <v>638</v>
      </c>
      <c r="B13" s="136" t="s">
        <v>1153</v>
      </c>
      <c r="C13">
        <v>40</v>
      </c>
    </row>
    <row r="14" spans="1:4">
      <c r="A14" s="136" t="s">
        <v>728</v>
      </c>
      <c r="B14" s="136" t="s">
        <v>1154</v>
      </c>
      <c r="C14">
        <v>200</v>
      </c>
    </row>
    <row r="15" spans="1:4">
      <c r="A15" s="136" t="s">
        <v>1146</v>
      </c>
      <c r="B15" s="136" t="s">
        <v>1157</v>
      </c>
      <c r="C15">
        <v>1000</v>
      </c>
      <c r="D15" s="93" t="s">
        <v>1176</v>
      </c>
    </row>
    <row r="16" spans="1:4">
      <c r="A16" s="136" t="s">
        <v>867</v>
      </c>
      <c r="B16" s="136" t="s">
        <v>1159</v>
      </c>
      <c r="C16">
        <v>2000</v>
      </c>
      <c r="D16" s="93" t="s">
        <v>1176</v>
      </c>
    </row>
    <row r="17" spans="1:3">
      <c r="A17" s="136" t="s">
        <v>926</v>
      </c>
      <c r="B17" s="136" t="s">
        <v>1155</v>
      </c>
      <c r="C17">
        <v>300</v>
      </c>
    </row>
    <row r="20" spans="1:3" ht="13.8">
      <c r="A20" s="134" t="s">
        <v>1140</v>
      </c>
    </row>
    <row r="21" spans="1:3" ht="52.8">
      <c r="A21" s="10" t="s">
        <v>1141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10</vt:i4>
      </vt:variant>
    </vt:vector>
  </HeadingPairs>
  <TitlesOfParts>
    <vt:vector size="19" baseType="lpstr">
      <vt:lpstr>Nuklidinventar</vt:lpstr>
      <vt:lpstr>Anleitung</vt:lpstr>
      <vt:lpstr>Info Einteilung</vt:lpstr>
      <vt:lpstr>Info Feuerhemmend</vt:lpstr>
      <vt:lpstr> Infos zum Nuklid</vt:lpstr>
      <vt:lpstr>StSV+</vt:lpstr>
      <vt:lpstr>Liste</vt:lpstr>
      <vt:lpstr>ADR</vt:lpstr>
      <vt:lpstr>hoch aktive Quellen</vt:lpstr>
      <vt:lpstr>'hoch aktive Quellen'!_ftnref1</vt:lpstr>
      <vt:lpstr>'hoch aktive Quellen'!_ftnref2</vt:lpstr>
      <vt:lpstr>ADR!Ac_225</vt:lpstr>
      <vt:lpstr>ADR</vt:lpstr>
      <vt:lpstr>Auswahl</vt:lpstr>
      <vt:lpstr>' Infos zum Nuklid'!Druckbereich</vt:lpstr>
      <vt:lpstr>Nuklidinventar!Druckbereich</vt:lpstr>
      <vt:lpstr>hochAktive</vt:lpstr>
      <vt:lpstr>Nuklid</vt:lpstr>
      <vt:lpstr>StSVplus</vt:lpstr>
    </vt:vector>
  </TitlesOfParts>
  <Manager/>
  <Company>PSI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Strahlenwehr Einsatzplan</dc:title>
  <dc:subject/>
  <dc:creator>Peter Häberling</dc:creator>
  <cp:keywords/>
  <dc:description/>
  <cp:lastModifiedBy>Haeberling, Peter</cp:lastModifiedBy>
  <cp:revision/>
  <cp:lastPrinted>2023-04-14T06:09:22Z</cp:lastPrinted>
  <dcterms:created xsi:type="dcterms:W3CDTF">2003-07-22T08:49:57Z</dcterms:created>
  <dcterms:modified xsi:type="dcterms:W3CDTF">2026-03-03T06:34:47Z</dcterms:modified>
  <cp:category/>
  <cp:contentStatus/>
</cp:coreProperties>
</file>